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always" codeName="Denne_projektmappe" defaultThemeVersion="124226"/>
  <mc:AlternateContent xmlns:mc="http://schemas.openxmlformats.org/markup-compatibility/2006">
    <mc:Choice Requires="x15">
      <x15ac:absPath xmlns:x15ac="http://schemas.microsoft.com/office/spreadsheetml/2010/11/ac" url="https://3f-my.sharepoint.com/personal/kim_eriksen_3f_dk/Documents/Opmålerforeningen/Opmålerforeningens hjemmeside/Tømrer_standartpriser/Klar til opdatering/"/>
    </mc:Choice>
  </mc:AlternateContent>
  <xr:revisionPtr revIDLastSave="58" documentId="13_ncr:1_{BD8C2827-95B2-46EB-B54A-EBF929E33645}" xr6:coauthVersionLast="47" xr6:coauthVersionMax="47" xr10:uidLastSave="{D031AEC4-D524-45FB-84CD-CD1A6043246F}"/>
  <bookViews>
    <workbookView xWindow="-110" yWindow="-110" windowWidth="19420" windowHeight="11500" xr2:uid="{00000000-000D-0000-FFFF-FFFF00000000}"/>
  </bookViews>
  <sheets>
    <sheet name="Samle ark" sheetId="1" r:id="rId1"/>
    <sheet name="1" sheetId="3" r:id="rId2"/>
    <sheet name="2" sheetId="5" r:id="rId3"/>
    <sheet name="3" sheetId="18" r:id="rId4"/>
    <sheet name="4" sheetId="29" r:id="rId5"/>
    <sheet name="5" sheetId="30" r:id="rId6"/>
    <sheet name="6" sheetId="31" r:id="rId7"/>
    <sheet name="7" sheetId="37" r:id="rId8"/>
    <sheet name="8" sheetId="38" r:id="rId9"/>
    <sheet name="9" sheetId="39" r:id="rId10"/>
    <sheet name="10" sheetId="44" r:id="rId11"/>
    <sheet name="11" sheetId="45" r:id="rId12"/>
    <sheet name="12" sheetId="46" r:id="rId13"/>
    <sheet name="13" sheetId="56" r:id="rId14"/>
    <sheet name="14" sheetId="57" r:id="rId15"/>
    <sheet name="15" sheetId="58" r:id="rId16"/>
    <sheet name="16" sheetId="59" r:id="rId17"/>
    <sheet name="17" sheetId="60" r:id="rId18"/>
    <sheet name="18" sheetId="61" r:id="rId19"/>
    <sheet name="19" sheetId="62" r:id="rId20"/>
    <sheet name="20" sheetId="63" r:id="rId21"/>
    <sheet name="21" sheetId="65" r:id="rId22"/>
    <sheet name="22" sheetId="66" r:id="rId23"/>
    <sheet name="23" sheetId="67" r:id="rId24"/>
    <sheet name="24" sheetId="64" r:id="rId25"/>
    <sheet name="Prisliste tillæg" sheetId="4" r:id="rId26"/>
  </sheets>
  <externalReferences>
    <externalReference r:id="rId27"/>
  </externalReferences>
  <definedNames>
    <definedName name="Dagsdato">'Samle ark'!$N$1</definedName>
    <definedName name="OpdateretÅrstal">'Samle ark'!$K$7</definedName>
    <definedName name="Produktionsår">'1'!$D$3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1" i="4" l="1"/>
  <c r="B61" i="4"/>
  <c r="A61" i="4"/>
  <c r="C60" i="4"/>
  <c r="B60" i="4"/>
  <c r="A60" i="4"/>
  <c r="C59" i="4"/>
  <c r="B59" i="4"/>
  <c r="A59" i="4"/>
  <c r="C58" i="4"/>
  <c r="B58" i="4"/>
  <c r="A58" i="4"/>
  <c r="C57" i="4"/>
  <c r="B57" i="4"/>
  <c r="A57" i="4"/>
  <c r="C56" i="4"/>
  <c r="B56" i="4"/>
  <c r="A56" i="4"/>
  <c r="C55" i="4"/>
  <c r="B55" i="4"/>
  <c r="A55" i="4"/>
  <c r="C54" i="4"/>
  <c r="B54" i="4"/>
  <c r="A54" i="4"/>
  <c r="C53" i="4"/>
  <c r="B53" i="4"/>
  <c r="A53" i="4"/>
  <c r="C52" i="4"/>
  <c r="B52" i="4"/>
  <c r="A52" i="4"/>
  <c r="C51" i="4"/>
  <c r="B51" i="4"/>
  <c r="A51" i="4"/>
  <c r="C50" i="4"/>
  <c r="B50" i="4"/>
  <c r="A50" i="4"/>
  <c r="C49" i="4"/>
  <c r="B49" i="4"/>
  <c r="A49" i="4"/>
  <c r="C48" i="4"/>
  <c r="B48" i="4"/>
  <c r="A48" i="4"/>
  <c r="C47" i="4"/>
  <c r="B47" i="4"/>
  <c r="A47" i="4"/>
  <c r="C46" i="4"/>
  <c r="B46" i="4"/>
  <c r="A46" i="4"/>
  <c r="C45" i="4"/>
  <c r="B45" i="4"/>
  <c r="A45" i="4"/>
  <c r="C44" i="4"/>
  <c r="B44" i="4"/>
  <c r="A44" i="4"/>
  <c r="C43" i="4"/>
  <c r="B43" i="4"/>
  <c r="A43" i="4"/>
  <c r="C42" i="4"/>
  <c r="B42" i="4"/>
  <c r="A42" i="4"/>
  <c r="C41" i="4"/>
  <c r="B41" i="4"/>
  <c r="A41" i="4"/>
  <c r="C40" i="4"/>
  <c r="B40" i="4"/>
  <c r="A40" i="4"/>
  <c r="C39" i="4"/>
  <c r="B39" i="4"/>
  <c r="A39" i="4"/>
  <c r="C38" i="4"/>
  <c r="B38" i="4"/>
  <c r="A38" i="4"/>
  <c r="C37" i="4"/>
  <c r="B37" i="4"/>
  <c r="A37" i="4"/>
  <c r="C36" i="4"/>
  <c r="B36" i="4"/>
  <c r="A36" i="4"/>
  <c r="C35" i="4"/>
  <c r="B35" i="4"/>
  <c r="A35" i="4"/>
  <c r="C34" i="4"/>
  <c r="B34" i="4"/>
  <c r="A34" i="4"/>
  <c r="C33" i="4"/>
  <c r="B33" i="4"/>
  <c r="A33" i="4"/>
  <c r="C32" i="4"/>
  <c r="B32" i="4"/>
  <c r="A32" i="4"/>
  <c r="C31" i="4"/>
  <c r="B31" i="4"/>
  <c r="A31" i="4"/>
  <c r="C30" i="4"/>
  <c r="B30" i="4"/>
  <c r="A30" i="4"/>
  <c r="C29" i="4"/>
  <c r="B29" i="4"/>
  <c r="A29" i="4"/>
  <c r="C28" i="4"/>
  <c r="B28" i="4"/>
  <c r="A28" i="4"/>
  <c r="C27" i="4"/>
  <c r="B27" i="4"/>
  <c r="A27" i="4"/>
  <c r="C26" i="4"/>
  <c r="B26" i="4"/>
  <c r="A26" i="4"/>
  <c r="C25" i="4"/>
  <c r="B25" i="4"/>
  <c r="A25" i="4"/>
  <c r="C24" i="4"/>
  <c r="B24" i="4"/>
  <c r="A24" i="4"/>
  <c r="C23" i="4"/>
  <c r="B23" i="4"/>
  <c r="A23" i="4"/>
  <c r="C22" i="4"/>
  <c r="B22" i="4"/>
  <c r="A22" i="4"/>
  <c r="C21" i="4"/>
  <c r="B21" i="4"/>
  <c r="A21" i="4"/>
  <c r="C20" i="4"/>
  <c r="B20" i="4"/>
  <c r="A20" i="4"/>
  <c r="C19" i="4"/>
  <c r="B19" i="4"/>
  <c r="A19" i="4"/>
  <c r="C18" i="4"/>
  <c r="B18" i="4"/>
  <c r="A18" i="4"/>
  <c r="C17" i="4"/>
  <c r="B17" i="4"/>
  <c r="A17" i="4"/>
  <c r="C16" i="4"/>
  <c r="B16" i="4"/>
  <c r="A16" i="4"/>
  <c r="C15" i="4"/>
  <c r="B15" i="4"/>
  <c r="A15" i="4"/>
  <c r="C14" i="4"/>
  <c r="B14" i="4"/>
  <c r="A14" i="4"/>
  <c r="C13" i="4"/>
  <c r="B13" i="4"/>
  <c r="A13" i="4"/>
  <c r="C12" i="4"/>
  <c r="B12" i="4"/>
  <c r="A12" i="4"/>
  <c r="C11" i="4"/>
  <c r="B11" i="4"/>
  <c r="A11" i="4"/>
  <c r="C10" i="4"/>
  <c r="B10" i="4"/>
  <c r="A10" i="4"/>
  <c r="C9" i="4"/>
  <c r="B9" i="4"/>
  <c r="A9" i="4"/>
  <c r="C8" i="4"/>
  <c r="B8" i="4"/>
  <c r="A8" i="4"/>
  <c r="C7" i="4"/>
  <c r="B7" i="4"/>
  <c r="A7" i="4"/>
  <c r="C6" i="4"/>
  <c r="B6" i="4"/>
  <c r="A6" i="4"/>
  <c r="C5" i="4"/>
  <c r="B5" i="4"/>
  <c r="A5" i="4"/>
  <c r="C4" i="4"/>
  <c r="B4" i="4"/>
  <c r="K7" i="1"/>
  <c r="F9" i="5" l="1"/>
  <c r="F9" i="18"/>
  <c r="F9" i="29"/>
  <c r="F9" i="30"/>
  <c r="F9" i="31"/>
  <c r="F9" i="37"/>
  <c r="F9" i="38"/>
  <c r="F9" i="39"/>
  <c r="F9" i="44"/>
  <c r="F9" i="45"/>
  <c r="F9" i="46"/>
  <c r="F9" i="56"/>
  <c r="F9" i="57"/>
  <c r="F9" i="58"/>
  <c r="F9" i="59"/>
  <c r="F9" i="60"/>
  <c r="F9" i="61"/>
  <c r="F9" i="62"/>
  <c r="F9" i="63"/>
  <c r="F9" i="65"/>
  <c r="F9" i="66"/>
  <c r="F9" i="67"/>
  <c r="F9" i="64"/>
  <c r="F9" i="3"/>
  <c r="E6" i="66" l="1"/>
  <c r="E6" i="67" s="1"/>
  <c r="E6" i="64" s="1"/>
  <c r="E6" i="62"/>
  <c r="E6" i="63" s="1"/>
  <c r="E6" i="65" s="1"/>
  <c r="E6" i="59"/>
  <c r="E6" i="60" s="1"/>
  <c r="E6" i="61" s="1"/>
  <c r="H9" i="5" l="1"/>
  <c r="H9" i="44"/>
  <c r="H9" i="61"/>
  <c r="H9" i="18"/>
  <c r="H9" i="45"/>
  <c r="H9" i="62"/>
  <c r="H9" i="29"/>
  <c r="H9" i="46"/>
  <c r="H9" i="63"/>
  <c r="H9" i="30"/>
  <c r="H9" i="56"/>
  <c r="H9" i="65"/>
  <c r="H9" i="39"/>
  <c r="H9" i="31"/>
  <c r="H9" i="57"/>
  <c r="H9" i="66"/>
  <c r="H9" i="37"/>
  <c r="H9" i="58"/>
  <c r="H9" i="67"/>
  <c r="H9" i="60"/>
  <c r="H9" i="38"/>
  <c r="H9" i="59"/>
  <c r="H9" i="64"/>
  <c r="H9" i="3"/>
  <c r="G14" i="67"/>
  <c r="G13" i="67"/>
  <c r="G12" i="67"/>
  <c r="G11" i="67"/>
  <c r="B6" i="67"/>
  <c r="G14" i="66"/>
  <c r="G13" i="66"/>
  <c r="G12" i="66"/>
  <c r="G11" i="66"/>
  <c r="B6" i="66"/>
  <c r="G14" i="65"/>
  <c r="G13" i="65"/>
  <c r="G12" i="65"/>
  <c r="G11" i="65"/>
  <c r="G14" i="64"/>
  <c r="G13" i="64"/>
  <c r="G12" i="64"/>
  <c r="G11" i="64"/>
  <c r="B6" i="64"/>
  <c r="G14" i="63"/>
  <c r="G13" i="63"/>
  <c r="G12" i="63"/>
  <c r="G11" i="63"/>
  <c r="B6" i="63"/>
  <c r="G14" i="62"/>
  <c r="G13" i="62"/>
  <c r="G12" i="62"/>
  <c r="G11" i="62"/>
  <c r="D6" i="62"/>
  <c r="G14" i="61"/>
  <c r="G13" i="61"/>
  <c r="G12" i="61"/>
  <c r="G11" i="61"/>
  <c r="B6" i="61"/>
  <c r="G14" i="60"/>
  <c r="G13" i="60"/>
  <c r="G12" i="60"/>
  <c r="G11" i="60"/>
  <c r="B6" i="60"/>
  <c r="G14" i="59"/>
  <c r="G13" i="59"/>
  <c r="G12" i="59"/>
  <c r="G11" i="59"/>
  <c r="D6" i="59"/>
  <c r="G14" i="39"/>
  <c r="G13" i="39"/>
  <c r="G12" i="39"/>
  <c r="G11" i="39"/>
  <c r="G14" i="46"/>
  <c r="G13" i="46"/>
  <c r="G12" i="46"/>
  <c r="G11" i="46"/>
  <c r="G14" i="31"/>
  <c r="G13" i="31"/>
  <c r="G12" i="31"/>
  <c r="G11" i="31"/>
  <c r="G14" i="38"/>
  <c r="G13" i="38"/>
  <c r="G12" i="38"/>
  <c r="G11" i="38"/>
  <c r="G14" i="45"/>
  <c r="G13" i="45"/>
  <c r="G12" i="45"/>
  <c r="G11" i="45"/>
  <c r="G14" i="30"/>
  <c r="G13" i="30"/>
  <c r="G12" i="30"/>
  <c r="G11" i="30"/>
  <c r="G14" i="37"/>
  <c r="G13" i="37"/>
  <c r="G12" i="37"/>
  <c r="G11" i="37"/>
  <c r="G14" i="44"/>
  <c r="G13" i="44"/>
  <c r="G12" i="44"/>
  <c r="G11" i="44"/>
  <c r="G14" i="29"/>
  <c r="G13" i="29"/>
  <c r="G12" i="29"/>
  <c r="G11" i="29"/>
  <c r="G14" i="58"/>
  <c r="G13" i="58"/>
  <c r="G12" i="58"/>
  <c r="G11" i="58"/>
  <c r="B6" i="58"/>
  <c r="G14" i="57"/>
  <c r="G13" i="57"/>
  <c r="G12" i="57"/>
  <c r="G11" i="57"/>
  <c r="B6" i="57"/>
  <c r="G14" i="56"/>
  <c r="G13" i="56"/>
  <c r="G12" i="56"/>
  <c r="G11" i="56"/>
  <c r="D6" i="56"/>
  <c r="G14" i="18"/>
  <c r="G13" i="18"/>
  <c r="G12" i="18"/>
  <c r="G11" i="18"/>
  <c r="G14" i="5"/>
  <c r="G13" i="5"/>
  <c r="G12" i="5"/>
  <c r="G11" i="5"/>
  <c r="G13" i="3"/>
  <c r="G16" i="64" l="1"/>
  <c r="G16" i="63"/>
  <c r="G16" i="29"/>
  <c r="G16" i="18"/>
  <c r="G16" i="60"/>
  <c r="G16" i="67"/>
  <c r="G16" i="66"/>
  <c r="G16" i="65"/>
  <c r="G16" i="62"/>
  <c r="G16" i="59"/>
  <c r="G16" i="61"/>
  <c r="G16" i="57"/>
  <c r="G16" i="46"/>
  <c r="G16" i="31"/>
  <c r="G16" i="39"/>
  <c r="G16" i="45"/>
  <c r="G16" i="30"/>
  <c r="G16" i="38"/>
  <c r="G16" i="44"/>
  <c r="G16" i="37"/>
  <c r="G16" i="56"/>
  <c r="G16" i="58"/>
  <c r="G16" i="5"/>
  <c r="G14" i="3"/>
  <c r="G11" i="3"/>
  <c r="B6" i="18"/>
  <c r="B6" i="5"/>
  <c r="B57" i="1"/>
  <c r="H12" i="46" l="1"/>
  <c r="H11" i="44"/>
  <c r="D6" i="29"/>
  <c r="D6" i="37"/>
  <c r="D6" i="44"/>
  <c r="G12" i="3"/>
  <c r="G16" i="3" s="1"/>
  <c r="H13" i="59" l="1"/>
  <c r="H12" i="56"/>
  <c r="H14" i="58"/>
  <c r="H16" i="58"/>
  <c r="H14" i="66"/>
  <c r="H12" i="64"/>
  <c r="H16" i="46"/>
  <c r="H12" i="29"/>
  <c r="H13" i="65"/>
  <c r="H11" i="63"/>
  <c r="H11" i="30"/>
  <c r="H11" i="31"/>
  <c r="H16" i="62"/>
  <c r="H12" i="59"/>
  <c r="H11" i="57"/>
  <c r="H16" i="65"/>
  <c r="H16" i="61"/>
  <c r="H12" i="31"/>
  <c r="H12" i="39"/>
  <c r="H14" i="60"/>
  <c r="H14" i="31"/>
  <c r="H11" i="59"/>
  <c r="H14" i="61"/>
  <c r="H11" i="37"/>
  <c r="H12" i="45"/>
  <c r="H12" i="61"/>
  <c r="H14" i="59"/>
  <c r="H11" i="60"/>
  <c r="H16" i="66"/>
  <c r="H12" i="60"/>
  <c r="H16" i="44"/>
  <c r="H11" i="61"/>
  <c r="H16" i="5"/>
  <c r="H12" i="63"/>
  <c r="H14" i="44"/>
  <c r="H14" i="30"/>
  <c r="H11" i="45"/>
  <c r="H14" i="56"/>
  <c r="H14" i="5"/>
  <c r="H14" i="63"/>
  <c r="H16" i="64"/>
  <c r="H12" i="5"/>
  <c r="H13" i="31"/>
  <c r="H14" i="67"/>
  <c r="H16" i="31"/>
  <c r="H13" i="67"/>
  <c r="H14" i="65"/>
  <c r="H14" i="62"/>
  <c r="H14" i="64"/>
  <c r="H16" i="57"/>
  <c r="H12" i="30"/>
  <c r="H16" i="67"/>
  <c r="H11" i="58"/>
  <c r="H13" i="60"/>
  <c r="H13" i="56"/>
  <c r="H13" i="46"/>
  <c r="H13" i="3"/>
  <c r="H13" i="64"/>
  <c r="H11" i="38"/>
  <c r="H16" i="38"/>
  <c r="H11" i="65"/>
  <c r="H16" i="18"/>
  <c r="H14" i="37"/>
  <c r="H11" i="46"/>
  <c r="H12" i="57"/>
  <c r="H11" i="64"/>
  <c r="H14" i="18"/>
  <c r="H14" i="38"/>
  <c r="H11" i="56"/>
  <c r="H13" i="30"/>
  <c r="H12" i="62"/>
  <c r="H11" i="5"/>
  <c r="H13" i="39"/>
  <c r="H13" i="38"/>
  <c r="H13" i="37"/>
  <c r="H16" i="37"/>
  <c r="H11" i="18"/>
  <c r="H14" i="3"/>
  <c r="H13" i="62"/>
  <c r="H14" i="46"/>
  <c r="H13" i="45"/>
  <c r="H12" i="67"/>
  <c r="H11" i="67"/>
  <c r="H16" i="39"/>
  <c r="H13" i="29"/>
  <c r="H11" i="62"/>
  <c r="H16" i="63"/>
  <c r="H12" i="44"/>
  <c r="H16" i="45"/>
  <c r="H16" i="60"/>
  <c r="H11" i="39"/>
  <c r="H14" i="57"/>
  <c r="H11" i="3"/>
  <c r="H14" i="39"/>
  <c r="H13" i="18"/>
  <c r="H13" i="61"/>
  <c r="H14" i="29"/>
  <c r="H16" i="30"/>
  <c r="H13" i="58"/>
  <c r="H13" i="57"/>
  <c r="H16" i="59"/>
  <c r="H14" i="45"/>
  <c r="H12" i="37"/>
  <c r="H12" i="18"/>
  <c r="H11" i="29"/>
  <c r="H11" i="66"/>
  <c r="H12" i="38"/>
  <c r="H12" i="58"/>
  <c r="H12" i="66"/>
  <c r="H13" i="66"/>
  <c r="H13" i="63"/>
  <c r="H16" i="3"/>
  <c r="H16" i="56"/>
  <c r="H12" i="3"/>
  <c r="H13" i="5"/>
  <c r="H13" i="44"/>
  <c r="H16" i="29"/>
  <c r="H12" i="65"/>
  <c r="D6" i="3"/>
  <c r="B37" i="1" l="1"/>
  <c r="B39" i="1" s="1"/>
  <c r="E35" i="1" s="1"/>
  <c r="E37" i="1" l="1"/>
  <c r="E39" i="1" s="1"/>
  <c r="H35" i="1" l="1"/>
  <c r="H37" i="1" s="1"/>
  <c r="H39" i="1" s="1"/>
  <c r="K35" i="1" s="1"/>
  <c r="K37" i="1" s="1"/>
  <c r="K39" i="1" s="1"/>
  <c r="B51" i="1" s="1"/>
  <c r="B53" i="1" s="1"/>
  <c r="B55" i="1" s="1"/>
  <c r="E51" i="1" s="1"/>
  <c r="E53" i="1" s="1"/>
  <c r="E55" i="1" s="1"/>
  <c r="H51" i="1" s="1"/>
  <c r="H53" i="1" s="1"/>
  <c r="H55" i="1" s="1"/>
  <c r="K51" i="1" s="1"/>
  <c r="K53" i="1" s="1"/>
  <c r="K55" i="1" s="1"/>
  <c r="L53" i="1" l="1"/>
  <c r="I55" i="1"/>
  <c r="L51" i="1"/>
  <c r="I53" i="1"/>
  <c r="L55" i="1"/>
  <c r="I51" i="1"/>
  <c r="F53" i="1"/>
  <c r="F55" i="1"/>
  <c r="F51" i="1"/>
  <c r="F39" i="1"/>
  <c r="L39" i="1"/>
  <c r="I39" i="1"/>
  <c r="I37" i="1"/>
  <c r="L37" i="1"/>
  <c r="F37" i="1"/>
  <c r="F35" i="1"/>
  <c r="I35" i="1"/>
  <c r="L35" i="1"/>
  <c r="C55" i="1"/>
  <c r="C51" i="1"/>
  <c r="C39" i="1"/>
  <c r="C37" i="1"/>
  <c r="C53" i="1" l="1"/>
  <c r="C35" i="1"/>
</calcChain>
</file>

<file path=xl/sharedStrings.xml><?xml version="1.0" encoding="utf-8"?>
<sst xmlns="http://schemas.openxmlformats.org/spreadsheetml/2006/main" count="550" uniqueCount="70">
  <si>
    <t>Pris forslag til montage af indvendige døre</t>
  </si>
  <si>
    <t>OBS!! TRYK IKKE PÅ AKTIVÉR REDIGERING</t>
  </si>
  <si>
    <t>Da regnearket ikke kan opdatere og derfor vil nulstille priserne</t>
  </si>
  <si>
    <t xml:space="preserve">Alle regnearkene samt samle arket herunder er opdateret til </t>
  </si>
  <si>
    <t>-priser.</t>
  </si>
  <si>
    <t>- De enkelte regnskabsnummere passer med et fanenummer, hvor du kan se netop det regnskab der ligge til grund for prisen, på den måde kan du se hvad der er med og ikke med.</t>
  </si>
  <si>
    <t>- Husk altid at læs prislisten generelle bestemmelser, samt de enkelte afsnits særlige bestemmelser og brødtekst, for at vide hvad der er med i prisen og hvad der IKKE er med.</t>
  </si>
  <si>
    <t>- Husk altid at se efter i prislisten, om der er tillægs punkter der passer til netop din sag.</t>
  </si>
  <si>
    <t>- Alle nedenstående priser er regnet ud fra forudsætningerne:</t>
  </si>
  <si>
    <t>- at der højst er 6 fastgørelser.</t>
  </si>
  <si>
    <t>- at samling af karmene forgå med skruer og ikke søm, som indeholdt i prisen.</t>
  </si>
  <si>
    <t>- at der IKKE er bundstykke i dørene, er der dette skal du være opmærksom på at der skal bruges flere skruer til samling af karmene.</t>
  </si>
  <si>
    <t>- at der ENTEN bruges prøvedøre ELLER direkte montering af dørblad, udføres begge dele skal prisen for hængning af dørbladet tages to gange.</t>
  </si>
  <si>
    <t>- at der kun er ét dørblad, så ved dobbeltdøre skal der tillægges yderligere et dørblad til prisen.</t>
  </si>
  <si>
    <t>- at der monteres indfatninger på begge sider af døren.</t>
  </si>
  <si>
    <t>- at døbladene ikke vejer mere end 20 kg, gør de det så er der tillægspriser for det i prislisten.</t>
  </si>
  <si>
    <t>Priserne herunder gælder for døre der skal males efter montagen.</t>
  </si>
  <si>
    <t>Regnskabs nummer</t>
  </si>
  <si>
    <t>Samlet mål i mm (brede + længde) t.o.m.</t>
  </si>
  <si>
    <t>T.o.m.15 karme</t>
  </si>
  <si>
    <t>T.o.m 45 karme</t>
  </si>
  <si>
    <t>T.o.m 90 karme</t>
  </si>
  <si>
    <t>over 90 karme</t>
  </si>
  <si>
    <t>kr/stk</t>
  </si>
  <si>
    <t>&gt; 5000</t>
  </si>
  <si>
    <t>Karme større end 5000 mm betales som udvendige døre</t>
  </si>
  <si>
    <t>Priserne herunder gælder døre der er færdig malet ved montagen.</t>
  </si>
  <si>
    <t>REGNSKABSNUMMER</t>
  </si>
  <si>
    <t>INDVENDIG DØRMONTAGE</t>
  </si>
  <si>
    <t xml:space="preserve">Dette regnskab er lavet efter </t>
  </si>
  <si>
    <t>prislisten</t>
  </si>
  <si>
    <t>Dørens størrelse i mm</t>
  </si>
  <si>
    <t>Gradueringen er t.o.m 15 karme</t>
  </si>
  <si>
    <t>Montage af døre der skal males efter montagen</t>
  </si>
  <si>
    <t>Kode</t>
  </si>
  <si>
    <t>Tekst</t>
  </si>
  <si>
    <t>pris</t>
  </si>
  <si>
    <t>I alt</t>
  </si>
  <si>
    <t>priser</t>
  </si>
  <si>
    <t>100208</t>
  </si>
  <si>
    <t>Skruer til samling af karme 4 stk. 64mm</t>
  </si>
  <si>
    <t>090101-A01</t>
  </si>
  <si>
    <t>Isætning af karme</t>
  </si>
  <si>
    <t>090101-A02</t>
  </si>
  <si>
    <t>Hængning af dørblad eller brug af prøvedør</t>
  </si>
  <si>
    <t>090101-A03</t>
  </si>
  <si>
    <t>Indfatninger på begge sider af døren</t>
  </si>
  <si>
    <t>Total for dennne størrelse/mængde døre</t>
  </si>
  <si>
    <t>090102-A01</t>
  </si>
  <si>
    <t>090102-A02</t>
  </si>
  <si>
    <t>090102-A03</t>
  </si>
  <si>
    <t>090103-A01</t>
  </si>
  <si>
    <t>090103-A02</t>
  </si>
  <si>
    <t>090103-A03</t>
  </si>
  <si>
    <t>Vindues størrelse i mm</t>
  </si>
  <si>
    <t>Gradueringen er fra 16 t.o.m 45 karme</t>
  </si>
  <si>
    <t>Gradueringen er fra 46 t.o.m 90 karme</t>
  </si>
  <si>
    <t>Gradueringen er over 90 karme</t>
  </si>
  <si>
    <t>Montage af døre der er færdig malet ved montagen.</t>
  </si>
  <si>
    <t>090104-B01</t>
  </si>
  <si>
    <t>090104-B02</t>
  </si>
  <si>
    <t>090104-B03</t>
  </si>
  <si>
    <t>090105-B01</t>
  </si>
  <si>
    <t>090105-B02</t>
  </si>
  <si>
    <t>090105-B03</t>
  </si>
  <si>
    <t>090106-B01</t>
  </si>
  <si>
    <t>090106-B02</t>
  </si>
  <si>
    <t>090106-B03</t>
  </si>
  <si>
    <t>Dette ark må KUN opdateres via det selvstændige regneark "Prisliste tillæg"</t>
  </si>
  <si>
    <t>Dog skal referancen ændres hvis ovennævnte regnearks placering ændres.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</si>
</sst>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quot;kr.&quot;\ * #,##0.00_ ;_ &quot;kr.&quot;\ * \-#,##0.00_ ;_ &quot;kr.&quot;\ * &quot;-&quot;??_ ;_ @_ "/>
    <numFmt numFmtId="165" formatCode="0.0000"/>
    <numFmt numFmtId="166" formatCode="0.000"/>
  </numFmts>
  <fonts count="24" x14ac:knownFonts="1">
    <font>
      <sz val="10"/>
      <color theme="1"/>
      <name val="Verdana"/>
      <family val="2"/>
    </font>
    <font>
      <sz val="10"/>
      <name val="Arial"/>
      <family val="2"/>
    </font>
    <font>
      <sz val="10"/>
      <color indexed="10"/>
      <name val="Arial"/>
      <family val="2"/>
    </font>
    <font>
      <sz val="10"/>
      <color indexed="14"/>
      <name val="Arial"/>
      <family val="2"/>
    </font>
    <font>
      <sz val="10"/>
      <color rgb="FFFF00FF"/>
      <name val="Arial"/>
      <family val="2"/>
    </font>
    <font>
      <sz val="10"/>
      <color rgb="FF0033CC"/>
      <name val="Arial"/>
      <family val="2"/>
    </font>
    <font>
      <sz val="10"/>
      <color theme="9" tint="-0.249977111117893"/>
      <name val="Arial"/>
      <family val="2"/>
    </font>
    <font>
      <sz val="20"/>
      <color theme="1"/>
      <name val="Verdana"/>
      <family val="2"/>
    </font>
    <font>
      <sz val="10"/>
      <color theme="1"/>
      <name val="Verdana"/>
      <family val="2"/>
    </font>
    <font>
      <b/>
      <sz val="10"/>
      <color theme="1"/>
      <name val="Verdana"/>
      <family val="2"/>
    </font>
    <font>
      <sz val="10"/>
      <color rgb="FF00B050"/>
      <name val="Arial"/>
      <family val="2"/>
    </font>
    <font>
      <sz val="10"/>
      <color rgb="FF00B050"/>
      <name val="Verdana"/>
      <family val="2"/>
    </font>
    <font>
      <sz val="10"/>
      <color theme="9" tint="-0.249977111117893"/>
      <name val="Verdana"/>
      <family val="2"/>
    </font>
    <font>
      <sz val="10"/>
      <color rgb="FF0000FF"/>
      <name val="Arial"/>
      <family val="2"/>
    </font>
    <font>
      <sz val="10"/>
      <color rgb="FF0000FF"/>
      <name val="Verdana"/>
      <family val="2"/>
    </font>
    <font>
      <b/>
      <sz val="20"/>
      <color theme="1"/>
      <name val="Verdana"/>
      <family val="2"/>
    </font>
    <font>
      <sz val="10"/>
      <color theme="0"/>
      <name val="Verdana"/>
      <family val="2"/>
    </font>
    <font>
      <sz val="10"/>
      <name val="Verdana"/>
      <family val="2"/>
    </font>
    <font>
      <sz val="10"/>
      <color theme="0"/>
      <name val="Arial"/>
      <family val="2"/>
    </font>
    <font>
      <sz val="10"/>
      <color rgb="FFFF0000"/>
      <name val="Arial"/>
      <family val="2"/>
    </font>
    <font>
      <b/>
      <sz val="10"/>
      <color theme="0"/>
      <name val="Verdana"/>
      <family val="2"/>
    </font>
    <font>
      <u/>
      <sz val="10"/>
      <color theme="10"/>
      <name val="Verdana"/>
      <family val="2"/>
    </font>
    <font>
      <u/>
      <sz val="10"/>
      <color rgb="FFFFFFFF"/>
      <name val="Verdana"/>
      <family val="2"/>
    </font>
    <font>
      <u/>
      <sz val="10"/>
      <color rgb="FF000000"/>
      <name val="Verdana"/>
      <family val="2"/>
    </font>
  </fonts>
  <fills count="10">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9" tint="-0.249977111117893"/>
        <bgColor indexed="64"/>
      </patternFill>
    </fill>
    <fill>
      <patternFill patternType="solid">
        <fgColor rgb="FF00FF00"/>
        <bgColor indexed="64"/>
      </patternFill>
    </fill>
    <fill>
      <patternFill patternType="solid">
        <fgColor rgb="FF00FFFF"/>
        <bgColor indexed="64"/>
      </patternFill>
    </fill>
    <fill>
      <patternFill patternType="solid">
        <fgColor rgb="FFFF00FF"/>
        <bgColor indexed="64"/>
      </patternFill>
    </fill>
    <fill>
      <patternFill patternType="solid">
        <fgColor rgb="FF0000FF"/>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4">
    <xf numFmtId="0" fontId="0" fillId="0" borderId="0"/>
    <xf numFmtId="0" fontId="1" fillId="0" borderId="0"/>
    <xf numFmtId="164" fontId="8" fillId="0" borderId="0" applyFont="0" applyFill="0" applyBorder="0" applyAlignment="0" applyProtection="0"/>
    <xf numFmtId="0" fontId="21" fillId="0" borderId="0" applyNumberFormat="0" applyFill="0" applyBorder="0" applyAlignment="0" applyProtection="0"/>
  </cellStyleXfs>
  <cellXfs count="190">
    <xf numFmtId="0" fontId="0" fillId="0" borderId="0" xfId="0"/>
    <xf numFmtId="0" fontId="1" fillId="0" borderId="0" xfId="1"/>
    <xf numFmtId="0" fontId="0" fillId="0" borderId="1" xfId="0" applyBorder="1"/>
    <xf numFmtId="0" fontId="0" fillId="0" borderId="4" xfId="0" applyBorder="1"/>
    <xf numFmtId="0" fontId="0" fillId="0" borderId="6" xfId="0" applyBorder="1"/>
    <xf numFmtId="49" fontId="0" fillId="0" borderId="0" xfId="0" applyNumberFormat="1" applyAlignment="1">
      <alignment horizontal="left" wrapText="1"/>
    </xf>
    <xf numFmtId="0" fontId="0" fillId="0" borderId="0" xfId="0" applyAlignment="1">
      <alignment horizontal="left" wrapText="1"/>
    </xf>
    <xf numFmtId="0" fontId="6" fillId="0" borderId="1" xfId="1" applyFont="1" applyBorder="1"/>
    <xf numFmtId="0" fontId="2" fillId="0" borderId="1" xfId="1" applyFont="1" applyBorder="1"/>
    <xf numFmtId="0" fontId="4" fillId="0" borderId="1" xfId="1" applyFont="1" applyBorder="1"/>
    <xf numFmtId="0" fontId="3" fillId="0" borderId="1" xfId="1" applyFont="1" applyBorder="1"/>
    <xf numFmtId="0" fontId="5" fillId="0" borderId="1" xfId="1" applyFont="1" applyBorder="1"/>
    <xf numFmtId="0" fontId="1" fillId="0" borderId="2" xfId="1" applyBorder="1"/>
    <xf numFmtId="0" fontId="6" fillId="0" borderId="3" xfId="1" applyFont="1" applyBorder="1"/>
    <xf numFmtId="0" fontId="1" fillId="0" borderId="5" xfId="1" applyBorder="1"/>
    <xf numFmtId="0" fontId="6" fillId="0" borderId="6" xfId="1" applyFont="1" applyBorder="1"/>
    <xf numFmtId="49" fontId="0" fillId="0" borderId="0" xfId="0" applyNumberFormat="1" applyAlignment="1">
      <alignment wrapText="1"/>
    </xf>
    <xf numFmtId="49" fontId="0" fillId="0" borderId="5" xfId="0" applyNumberFormat="1" applyBorder="1"/>
    <xf numFmtId="164" fontId="0" fillId="0" borderId="1" xfId="2" applyFont="1" applyBorder="1"/>
    <xf numFmtId="0" fontId="0" fillId="0" borderId="9" xfId="0" applyBorder="1"/>
    <xf numFmtId="0" fontId="0" fillId="0" borderId="0" xfId="0" applyAlignment="1">
      <alignment horizontal="center" wrapText="1"/>
    </xf>
    <xf numFmtId="0" fontId="0" fillId="0" borderId="0" xfId="0" applyAlignment="1">
      <alignment horizontal="center" vertical="center" wrapText="1"/>
    </xf>
    <xf numFmtId="165" fontId="0" fillId="0" borderId="0" xfId="0" applyNumberFormat="1"/>
    <xf numFmtId="166" fontId="0" fillId="0" borderId="0" xfId="0" applyNumberFormat="1"/>
    <xf numFmtId="2" fontId="2" fillId="0" borderId="1" xfId="1" applyNumberFormat="1" applyFont="1" applyBorder="1"/>
    <xf numFmtId="2" fontId="6" fillId="0" borderId="1" xfId="1" applyNumberFormat="1" applyFont="1" applyBorder="1"/>
    <xf numFmtId="0" fontId="10" fillId="0" borderId="1" xfId="1" applyFont="1" applyBorder="1"/>
    <xf numFmtId="0" fontId="11" fillId="0" borderId="1" xfId="0" applyFont="1" applyBorder="1"/>
    <xf numFmtId="2" fontId="10" fillId="0" borderId="1" xfId="1" applyNumberFormat="1" applyFont="1" applyBorder="1"/>
    <xf numFmtId="0" fontId="12" fillId="0" borderId="1" xfId="0" applyFont="1" applyBorder="1"/>
    <xf numFmtId="49" fontId="0" fillId="0" borderId="0" xfId="0" applyNumberFormat="1" applyAlignment="1">
      <alignment vertical="center" wrapText="1"/>
    </xf>
    <xf numFmtId="1" fontId="1" fillId="0" borderId="5" xfId="1" applyNumberFormat="1" applyBorder="1" applyAlignment="1">
      <alignment horizontal="center"/>
    </xf>
    <xf numFmtId="49" fontId="0" fillId="0" borderId="7" xfId="0" applyNumberFormat="1" applyBorder="1"/>
    <xf numFmtId="0" fontId="0" fillId="0" borderId="5" xfId="0" applyBorder="1"/>
    <xf numFmtId="0" fontId="0" fillId="0" borderId="7" xfId="0" applyBorder="1"/>
    <xf numFmtId="0" fontId="0" fillId="0" borderId="8" xfId="0" applyBorder="1"/>
    <xf numFmtId="1" fontId="0" fillId="2" borderId="1" xfId="0" applyNumberFormat="1" applyFill="1" applyBorder="1"/>
    <xf numFmtId="164" fontId="0" fillId="0" borderId="9" xfId="0" applyNumberFormat="1" applyBorder="1"/>
    <xf numFmtId="164" fontId="0" fillId="0" borderId="9" xfId="2" applyFont="1" applyBorder="1"/>
    <xf numFmtId="164" fontId="0" fillId="0" borderId="15" xfId="0" applyNumberFormat="1" applyBorder="1"/>
    <xf numFmtId="164" fontId="0" fillId="0" borderId="16" xfId="2" applyFont="1" applyBorder="1"/>
    <xf numFmtId="9" fontId="0" fillId="2" borderId="1" xfId="0" applyNumberFormat="1" applyFill="1" applyBorder="1" applyAlignment="1">
      <alignment horizontal="center"/>
    </xf>
    <xf numFmtId="2" fontId="13" fillId="0" borderId="1" xfId="1" applyNumberFormat="1" applyFont="1" applyBorder="1"/>
    <xf numFmtId="0" fontId="14" fillId="0" borderId="1" xfId="0" applyFont="1" applyBorder="1"/>
    <xf numFmtId="0" fontId="13" fillId="0" borderId="1" xfId="1" applyFont="1" applyBorder="1"/>
    <xf numFmtId="0" fontId="7" fillId="0" borderId="0" xfId="0" applyFont="1" applyAlignment="1">
      <alignment horizontal="center"/>
    </xf>
    <xf numFmtId="0" fontId="9" fillId="4" borderId="13" xfId="0" applyFont="1" applyFill="1" applyBorder="1" applyAlignment="1">
      <alignment horizontal="center"/>
    </xf>
    <xf numFmtId="2" fontId="1" fillId="0" borderId="1" xfId="1" applyNumberFormat="1" applyBorder="1"/>
    <xf numFmtId="0" fontId="1" fillId="0" borderId="1" xfId="1" applyBorder="1"/>
    <xf numFmtId="0" fontId="1" fillId="6" borderId="1" xfId="1" applyFill="1" applyBorder="1"/>
    <xf numFmtId="2" fontId="1" fillId="6" borderId="1" xfId="1" applyNumberFormat="1" applyFill="1" applyBorder="1"/>
    <xf numFmtId="0" fontId="1" fillId="7" borderId="1" xfId="1" applyFill="1" applyBorder="1"/>
    <xf numFmtId="2" fontId="1" fillId="7" borderId="1" xfId="1" applyNumberFormat="1" applyFill="1" applyBorder="1"/>
    <xf numFmtId="2" fontId="1" fillId="2" borderId="1" xfId="1" applyNumberFormat="1" applyFill="1" applyBorder="1"/>
    <xf numFmtId="0" fontId="1" fillId="2" borderId="6" xfId="1" applyFill="1" applyBorder="1"/>
    <xf numFmtId="0" fontId="17" fillId="0" borderId="1" xfId="0" applyFont="1" applyBorder="1"/>
    <xf numFmtId="0" fontId="17" fillId="0" borderId="6" xfId="0" applyFont="1" applyBorder="1"/>
    <xf numFmtId="0" fontId="1" fillId="0" borderId="6" xfId="1" applyBorder="1"/>
    <xf numFmtId="0" fontId="18" fillId="0" borderId="1" xfId="1" applyFont="1" applyBorder="1"/>
    <xf numFmtId="0" fontId="16" fillId="0" borderId="1" xfId="0" applyFont="1" applyBorder="1"/>
    <xf numFmtId="0" fontId="16" fillId="0" borderId="6" xfId="0" applyFont="1" applyBorder="1"/>
    <xf numFmtId="0" fontId="18" fillId="3" borderId="1" xfId="1" applyFont="1" applyFill="1" applyBorder="1"/>
    <xf numFmtId="2" fontId="18" fillId="3" borderId="1" xfId="1" applyNumberFormat="1" applyFont="1" applyFill="1" applyBorder="1"/>
    <xf numFmtId="0" fontId="18" fillId="9" borderId="1" xfId="1" applyFont="1" applyFill="1" applyBorder="1"/>
    <xf numFmtId="2" fontId="18" fillId="9" borderId="1" xfId="1" applyNumberFormat="1" applyFont="1" applyFill="1" applyBorder="1"/>
    <xf numFmtId="2" fontId="18" fillId="5" borderId="1" xfId="1" applyNumberFormat="1" applyFont="1" applyFill="1" applyBorder="1"/>
    <xf numFmtId="0" fontId="18" fillId="5" borderId="6" xfId="1" applyFont="1" applyFill="1" applyBorder="1"/>
    <xf numFmtId="2" fontId="18" fillId="0" borderId="1" xfId="1" applyNumberFormat="1" applyFont="1" applyBorder="1"/>
    <xf numFmtId="0" fontId="18" fillId="0" borderId="6" xfId="1" applyFont="1" applyBorder="1"/>
    <xf numFmtId="1" fontId="19" fillId="0" borderId="5" xfId="1" applyNumberFormat="1" applyFont="1" applyBorder="1" applyAlignment="1">
      <alignment horizontal="center"/>
    </xf>
    <xf numFmtId="164" fontId="0" fillId="0" borderId="0" xfId="2" applyFont="1"/>
    <xf numFmtId="0" fontId="20" fillId="3" borderId="13" xfId="0" applyFont="1" applyFill="1" applyBorder="1" applyAlignment="1">
      <alignment horizontal="center"/>
    </xf>
    <xf numFmtId="0" fontId="20" fillId="5" borderId="13" xfId="0" applyFont="1" applyFill="1" applyBorder="1" applyAlignment="1">
      <alignment horizontal="center"/>
    </xf>
    <xf numFmtId="0" fontId="20" fillId="9" borderId="13" xfId="0" applyFont="1" applyFill="1" applyBorder="1" applyAlignment="1">
      <alignment horizontal="center"/>
    </xf>
    <xf numFmtId="0" fontId="18" fillId="8" borderId="1" xfId="1" applyFont="1" applyFill="1" applyBorder="1"/>
    <xf numFmtId="2" fontId="18" fillId="8" borderId="1" xfId="1" applyNumberFormat="1" applyFont="1" applyFill="1" applyBorder="1"/>
    <xf numFmtId="0" fontId="1" fillId="4" borderId="1" xfId="1" applyFill="1" applyBorder="1"/>
    <xf numFmtId="2" fontId="1" fillId="4" borderId="1" xfId="1" applyNumberFormat="1" applyFill="1" applyBorder="1"/>
    <xf numFmtId="0" fontId="9" fillId="0" borderId="0" xfId="0" applyFont="1" applyAlignment="1">
      <alignment horizontal="center"/>
    </xf>
    <xf numFmtId="0" fontId="9" fillId="0" borderId="0" xfId="0" applyFont="1"/>
    <xf numFmtId="49" fontId="9" fillId="0" borderId="0" xfId="0" applyNumberFormat="1" applyFont="1"/>
    <xf numFmtId="0" fontId="0" fillId="0" borderId="0" xfId="0" applyAlignment="1">
      <alignment horizontal="center"/>
    </xf>
    <xf numFmtId="0" fontId="0" fillId="0" borderId="0" xfId="0" applyAlignment="1">
      <alignment horizontal="right"/>
    </xf>
    <xf numFmtId="164" fontId="0" fillId="0" borderId="26" xfId="0" applyNumberFormat="1" applyBorder="1"/>
    <xf numFmtId="164" fontId="0" fillId="0" borderId="19" xfId="2" applyFont="1" applyBorder="1"/>
    <xf numFmtId="49" fontId="0" fillId="0" borderId="0" xfId="0" applyNumberFormat="1"/>
    <xf numFmtId="164" fontId="0" fillId="0" borderId="25" xfId="2" applyFont="1" applyBorder="1" applyAlignment="1">
      <alignment horizontal="center"/>
    </xf>
    <xf numFmtId="0" fontId="0" fillId="0" borderId="25" xfId="0" applyBorder="1" applyAlignment="1">
      <alignment horizontal="center"/>
    </xf>
    <xf numFmtId="49" fontId="0" fillId="0" borderId="27" xfId="0" applyNumberFormat="1" applyBorder="1"/>
    <xf numFmtId="0" fontId="0" fillId="0" borderId="28" xfId="0" applyBorder="1" applyAlignment="1">
      <alignment horizontal="center"/>
    </xf>
    <xf numFmtId="0" fontId="0" fillId="0" borderId="28" xfId="0" applyBorder="1"/>
    <xf numFmtId="0" fontId="0" fillId="2" borderId="29" xfId="0" applyFill="1" applyBorder="1" applyAlignment="1">
      <alignment horizontal="center"/>
    </xf>
    <xf numFmtId="0" fontId="20" fillId="8" borderId="13" xfId="0" applyFont="1" applyFill="1" applyBorder="1" applyAlignment="1">
      <alignment horizontal="center"/>
    </xf>
    <xf numFmtId="0" fontId="9" fillId="6" borderId="13" xfId="0" applyFont="1" applyFill="1" applyBorder="1" applyAlignment="1">
      <alignment horizontal="center"/>
    </xf>
    <xf numFmtId="0" fontId="9" fillId="7" borderId="13" xfId="0" applyFont="1" applyFill="1" applyBorder="1" applyAlignment="1">
      <alignment horizontal="center"/>
    </xf>
    <xf numFmtId="0" fontId="9" fillId="2" borderId="13" xfId="0" applyFont="1" applyFill="1" applyBorder="1" applyAlignment="1">
      <alignment horizontal="center"/>
    </xf>
    <xf numFmtId="164" fontId="0" fillId="0" borderId="31" xfId="2" applyFont="1" applyBorder="1"/>
    <xf numFmtId="164" fontId="0" fillId="0" borderId="17" xfId="2" applyFont="1" applyBorder="1"/>
    <xf numFmtId="0" fontId="22" fillId="3" borderId="1" xfId="3" applyFont="1" applyFill="1" applyBorder="1"/>
    <xf numFmtId="0" fontId="23" fillId="4" borderId="1" xfId="3" applyFont="1" applyFill="1" applyBorder="1"/>
    <xf numFmtId="0" fontId="22" fillId="9" borderId="1" xfId="3" applyFont="1" applyFill="1" applyBorder="1"/>
    <xf numFmtId="0" fontId="22" fillId="5" borderId="1" xfId="3" applyFont="1" applyFill="1" applyBorder="1"/>
    <xf numFmtId="0" fontId="22" fillId="8" borderId="1" xfId="3" applyFont="1" applyFill="1" applyBorder="1"/>
    <xf numFmtId="0" fontId="23" fillId="6" borderId="1" xfId="3" applyFont="1" applyFill="1" applyBorder="1"/>
    <xf numFmtId="0" fontId="23" fillId="7" borderId="1" xfId="3" applyFont="1" applyFill="1" applyBorder="1"/>
    <xf numFmtId="0" fontId="23" fillId="2" borderId="1" xfId="3" applyFont="1" applyFill="1" applyBorder="1"/>
    <xf numFmtId="0" fontId="1" fillId="0" borderId="3" xfId="1" applyBorder="1" applyAlignment="1">
      <alignment wrapText="1"/>
    </xf>
    <xf numFmtId="0" fontId="1" fillId="0" borderId="3" xfId="1" applyBorder="1"/>
    <xf numFmtId="0" fontId="1" fillId="0" borderId="5" xfId="1" applyBorder="1" applyAlignment="1">
      <alignment vertical="center" wrapText="1"/>
    </xf>
    <xf numFmtId="0" fontId="2" fillId="0" borderId="9" xfId="1" applyFont="1" applyBorder="1" applyAlignment="1">
      <alignment horizontal="center"/>
    </xf>
    <xf numFmtId="0" fontId="2" fillId="0" borderId="10" xfId="1" applyFont="1" applyBorder="1" applyAlignment="1">
      <alignment horizontal="center"/>
    </xf>
    <xf numFmtId="0" fontId="2" fillId="0" borderId="24" xfId="1" applyFont="1" applyBorder="1" applyAlignment="1">
      <alignment horizontal="center"/>
    </xf>
    <xf numFmtId="49" fontId="0" fillId="0" borderId="0" xfId="0" applyNumberFormat="1" applyAlignment="1">
      <alignment horizontal="left" wrapText="1"/>
    </xf>
    <xf numFmtId="0" fontId="1" fillId="6" borderId="18" xfId="1" applyFill="1" applyBorder="1" applyAlignment="1">
      <alignment horizontal="center" vertical="center" wrapText="1"/>
    </xf>
    <xf numFmtId="0" fontId="1" fillId="6" borderId="19" xfId="1" applyFill="1" applyBorder="1" applyAlignment="1">
      <alignment horizontal="center" vertical="center" wrapText="1"/>
    </xf>
    <xf numFmtId="0" fontId="1" fillId="0" borderId="18" xfId="1" applyBorder="1" applyAlignment="1">
      <alignment horizontal="center" vertical="center"/>
    </xf>
    <xf numFmtId="0" fontId="1" fillId="0" borderId="19" xfId="1" applyBorder="1" applyAlignment="1">
      <alignment horizontal="center" vertical="center"/>
    </xf>
    <xf numFmtId="0" fontId="1" fillId="7" borderId="18" xfId="1" applyFill="1" applyBorder="1" applyAlignment="1">
      <alignment horizontal="center" vertical="center" wrapText="1"/>
    </xf>
    <xf numFmtId="0" fontId="1" fillId="7" borderId="19" xfId="1" applyFill="1" applyBorder="1" applyAlignment="1">
      <alignment horizontal="center" vertical="center" wrapText="1"/>
    </xf>
    <xf numFmtId="0" fontId="1" fillId="2" borderId="18" xfId="1" applyFill="1" applyBorder="1" applyAlignment="1">
      <alignment horizontal="center" vertical="center" wrapText="1"/>
    </xf>
    <xf numFmtId="0" fontId="1" fillId="2" borderId="19" xfId="1" applyFill="1" applyBorder="1" applyAlignment="1">
      <alignment horizontal="center" vertical="center" wrapText="1"/>
    </xf>
    <xf numFmtId="0" fontId="17" fillId="0" borderId="22" xfId="0" applyFont="1" applyBorder="1" applyAlignment="1">
      <alignment horizontal="center"/>
    </xf>
    <xf numFmtId="0" fontId="17" fillId="0" borderId="23" xfId="0" applyFont="1" applyBorder="1" applyAlignment="1">
      <alignment horizontal="center"/>
    </xf>
    <xf numFmtId="0" fontId="18" fillId="0" borderId="18" xfId="1" applyFont="1" applyBorder="1" applyAlignment="1">
      <alignment horizontal="center" vertical="center"/>
    </xf>
    <xf numFmtId="0" fontId="18" fillId="0" borderId="19" xfId="1" applyFont="1" applyBorder="1" applyAlignment="1">
      <alignment horizontal="center" vertical="center"/>
    </xf>
    <xf numFmtId="0" fontId="7" fillId="0" borderId="0" xfId="0" applyFont="1" applyAlignment="1">
      <alignment horizontal="center" vertical="center"/>
    </xf>
    <xf numFmtId="0" fontId="1" fillId="0" borderId="20" xfId="1" applyBorder="1" applyAlignment="1">
      <alignment horizontal="center" wrapText="1"/>
    </xf>
    <xf numFmtId="0" fontId="1" fillId="0" borderId="21" xfId="1" applyBorder="1" applyAlignment="1">
      <alignment horizontal="center" wrapText="1"/>
    </xf>
    <xf numFmtId="0" fontId="18" fillId="0" borderId="18" xfId="1" applyFont="1" applyBorder="1" applyAlignment="1">
      <alignment horizontal="center"/>
    </xf>
    <xf numFmtId="0" fontId="18" fillId="0" borderId="19" xfId="1" applyFont="1" applyBorder="1" applyAlignment="1">
      <alignment horizontal="center"/>
    </xf>
    <xf numFmtId="0" fontId="18" fillId="8" borderId="18" xfId="1" applyFont="1" applyFill="1" applyBorder="1" applyAlignment="1">
      <alignment horizontal="center" vertical="center" wrapText="1"/>
    </xf>
    <xf numFmtId="0" fontId="18" fillId="8" borderId="19" xfId="1" applyFont="1" applyFill="1" applyBorder="1" applyAlignment="1">
      <alignment horizontal="center" vertical="center" wrapText="1"/>
    </xf>
    <xf numFmtId="49" fontId="0" fillId="0" borderId="9" xfId="0" applyNumberFormat="1" applyBorder="1" applyAlignment="1">
      <alignment horizontal="center" vertical="center" wrapText="1"/>
    </xf>
    <xf numFmtId="49" fontId="0" fillId="0" borderId="10" xfId="0" applyNumberFormat="1" applyBorder="1" applyAlignment="1">
      <alignment horizontal="center" vertical="center" wrapText="1"/>
    </xf>
    <xf numFmtId="49" fontId="0" fillId="0" borderId="11" xfId="0" applyNumberFormat="1" applyBorder="1" applyAlignment="1">
      <alignment horizontal="center" vertical="center" wrapText="1"/>
    </xf>
    <xf numFmtId="0" fontId="9" fillId="0" borderId="0" xfId="0" applyFont="1" applyAlignment="1">
      <alignment horizontal="right"/>
    </xf>
    <xf numFmtId="0" fontId="15" fillId="0" borderId="0" xfId="0" applyFont="1" applyAlignment="1">
      <alignment horizontal="center"/>
    </xf>
    <xf numFmtId="0" fontId="9" fillId="0" borderId="0" xfId="0" applyFont="1" applyAlignment="1">
      <alignment horizontal="center"/>
    </xf>
    <xf numFmtId="0" fontId="18" fillId="3" borderId="18" xfId="1" applyFont="1" applyFill="1" applyBorder="1" applyAlignment="1">
      <alignment horizontal="center" vertical="center" wrapText="1"/>
    </xf>
    <xf numFmtId="0" fontId="18" fillId="3" borderId="19" xfId="1" applyFont="1" applyFill="1" applyBorder="1" applyAlignment="1">
      <alignment horizontal="center" vertical="center" wrapText="1"/>
    </xf>
    <xf numFmtId="0" fontId="1" fillId="4" borderId="18" xfId="1" applyFill="1" applyBorder="1" applyAlignment="1">
      <alignment horizontal="center" vertical="center" wrapText="1"/>
    </xf>
    <xf numFmtId="0" fontId="1" fillId="4" borderId="19" xfId="1" applyFill="1" applyBorder="1" applyAlignment="1">
      <alignment horizontal="center" vertical="center" wrapText="1"/>
    </xf>
    <xf numFmtId="0" fontId="18" fillId="9" borderId="18" xfId="1" applyFont="1" applyFill="1" applyBorder="1" applyAlignment="1">
      <alignment horizontal="center" vertical="center" wrapText="1"/>
    </xf>
    <xf numFmtId="0" fontId="18" fillId="9" borderId="19" xfId="1" applyFont="1" applyFill="1" applyBorder="1" applyAlignment="1">
      <alignment horizontal="center" vertical="center" wrapText="1"/>
    </xf>
    <xf numFmtId="0" fontId="16" fillId="0" borderId="22" xfId="0" applyFont="1" applyBorder="1" applyAlignment="1">
      <alignment horizontal="center"/>
    </xf>
    <xf numFmtId="0" fontId="16" fillId="0" borderId="23" xfId="0" applyFont="1" applyBorder="1" applyAlignment="1">
      <alignment horizontal="center"/>
    </xf>
    <xf numFmtId="0" fontId="18" fillId="5" borderId="18" xfId="1" applyFont="1" applyFill="1" applyBorder="1" applyAlignment="1">
      <alignment horizontal="center" vertical="center" wrapText="1"/>
    </xf>
    <xf numFmtId="0" fontId="18" fillId="5" borderId="19" xfId="1" applyFont="1" applyFill="1" applyBorder="1" applyAlignment="1">
      <alignment horizontal="center" vertical="center" wrapText="1"/>
    </xf>
    <xf numFmtId="0" fontId="0" fillId="2" borderId="9"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20" fillId="3" borderId="12" xfId="0" applyFont="1" applyFill="1" applyBorder="1" applyAlignment="1">
      <alignment horizontal="center"/>
    </xf>
    <xf numFmtId="0" fontId="20" fillId="3" borderId="13" xfId="0" applyFont="1" applyFill="1" applyBorder="1" applyAlignment="1">
      <alignment horizontal="center"/>
    </xf>
    <xf numFmtId="0" fontId="20" fillId="3" borderId="14" xfId="0" applyFont="1" applyFill="1" applyBorder="1" applyAlignment="1">
      <alignment horizontal="center"/>
    </xf>
    <xf numFmtId="0" fontId="0" fillId="0" borderId="8" xfId="0" applyBorder="1" applyAlignment="1">
      <alignment horizontal="center"/>
    </xf>
    <xf numFmtId="0" fontId="0" fillId="0" borderId="30" xfId="0" applyBorder="1" applyAlignment="1">
      <alignment horizontal="center"/>
    </xf>
    <xf numFmtId="0" fontId="0" fillId="2" borderId="1" xfId="0" applyFill="1" applyBorder="1" applyAlignment="1">
      <alignment horizontal="left"/>
    </xf>
    <xf numFmtId="0" fontId="0" fillId="0" borderId="8" xfId="0" applyBorder="1" applyAlignment="1">
      <alignment horizontal="left"/>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 xfId="0"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0" fillId="0" borderId="11" xfId="0" applyBorder="1" applyAlignment="1">
      <alignment horizontal="left"/>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9" fillId="4" borderId="12" xfId="0" applyFont="1" applyFill="1" applyBorder="1" applyAlignment="1">
      <alignment horizontal="center"/>
    </xf>
    <xf numFmtId="0" fontId="9" fillId="4" borderId="13" xfId="0" applyFont="1" applyFill="1" applyBorder="1" applyAlignment="1">
      <alignment horizontal="center"/>
    </xf>
    <xf numFmtId="0" fontId="9" fillId="4" borderId="14" xfId="0" applyFont="1" applyFill="1" applyBorder="1" applyAlignment="1">
      <alignment horizontal="center"/>
    </xf>
    <xf numFmtId="0" fontId="20" fillId="9" borderId="12" xfId="0" applyFont="1" applyFill="1" applyBorder="1" applyAlignment="1">
      <alignment horizontal="center"/>
    </xf>
    <xf numFmtId="0" fontId="20" fillId="9" borderId="13" xfId="0" applyFont="1" applyFill="1" applyBorder="1" applyAlignment="1">
      <alignment horizontal="center"/>
    </xf>
    <xf numFmtId="0" fontId="20" fillId="9" borderId="14" xfId="0" applyFont="1" applyFill="1" applyBorder="1" applyAlignment="1">
      <alignment horizontal="center"/>
    </xf>
    <xf numFmtId="0" fontId="20" fillId="5" borderId="12" xfId="0" applyFont="1" applyFill="1" applyBorder="1" applyAlignment="1">
      <alignment horizontal="center"/>
    </xf>
    <xf numFmtId="0" fontId="20" fillId="5" borderId="13" xfId="0" applyFont="1" applyFill="1" applyBorder="1" applyAlignment="1">
      <alignment horizontal="center"/>
    </xf>
    <xf numFmtId="0" fontId="20" fillId="5" borderId="14" xfId="0" applyFont="1" applyFill="1" applyBorder="1" applyAlignment="1">
      <alignment horizontal="center"/>
    </xf>
    <xf numFmtId="0" fontId="20" fillId="8" borderId="12" xfId="0" applyFont="1" applyFill="1" applyBorder="1" applyAlignment="1">
      <alignment horizontal="center"/>
    </xf>
    <xf numFmtId="0" fontId="20" fillId="8" borderId="13" xfId="0" applyFont="1" applyFill="1" applyBorder="1" applyAlignment="1">
      <alignment horizontal="center"/>
    </xf>
    <xf numFmtId="0" fontId="20" fillId="8" borderId="14" xfId="0" applyFont="1" applyFill="1" applyBorder="1" applyAlignment="1">
      <alignment horizontal="center"/>
    </xf>
    <xf numFmtId="0" fontId="9" fillId="6" borderId="12" xfId="0" applyFont="1" applyFill="1" applyBorder="1" applyAlignment="1">
      <alignment horizontal="center"/>
    </xf>
    <xf numFmtId="0" fontId="9" fillId="6" borderId="13" xfId="0" applyFont="1" applyFill="1" applyBorder="1" applyAlignment="1">
      <alignment horizontal="center"/>
    </xf>
    <xf numFmtId="0" fontId="9" fillId="6" borderId="14" xfId="0" applyFont="1" applyFill="1" applyBorder="1" applyAlignment="1">
      <alignment horizontal="center"/>
    </xf>
    <xf numFmtId="0" fontId="9" fillId="7" borderId="12" xfId="0" applyFont="1" applyFill="1" applyBorder="1" applyAlignment="1">
      <alignment horizontal="center"/>
    </xf>
    <xf numFmtId="0" fontId="9" fillId="7" borderId="13" xfId="0" applyFont="1" applyFill="1" applyBorder="1" applyAlignment="1">
      <alignment horizontal="center"/>
    </xf>
    <xf numFmtId="0" fontId="9" fillId="7" borderId="14" xfId="0" applyFont="1" applyFill="1" applyBorder="1" applyAlignment="1">
      <alignment horizontal="center"/>
    </xf>
    <xf numFmtId="0" fontId="9" fillId="2" borderId="12" xfId="0" applyFont="1" applyFill="1" applyBorder="1" applyAlignment="1">
      <alignment horizontal="center"/>
    </xf>
    <xf numFmtId="0" fontId="9" fillId="2" borderId="13" xfId="0" applyFont="1" applyFill="1" applyBorder="1" applyAlignment="1">
      <alignment horizontal="center"/>
    </xf>
    <xf numFmtId="0" fontId="9" fillId="2" borderId="14" xfId="0" applyFont="1" applyFill="1" applyBorder="1" applyAlignment="1">
      <alignment horizontal="center"/>
    </xf>
    <xf numFmtId="0" fontId="0" fillId="0" borderId="0" xfId="0" applyAlignment="1">
      <alignment horizontal="center"/>
    </xf>
  </cellXfs>
  <cellStyles count="4">
    <cellStyle name="Link" xfId="3" builtinId="8"/>
    <cellStyle name="Normal" xfId="0" builtinId="0"/>
    <cellStyle name="Normal 2" xfId="1" xr:uid="{00000000-0005-0000-0000-000001000000}"/>
    <cellStyle name="Valuta" xfId="2" builtinId="4"/>
  </cellStyles>
  <dxfs count="0"/>
  <tableStyles count="0" defaultTableStyle="TableStyleMedium2" defaultPivotStyle="PivotStyleLight16"/>
  <colors>
    <mruColors>
      <color rgb="FF00FFFF"/>
      <color rgb="FF00FF00"/>
      <color rgb="FFFF00FF"/>
      <color rgb="FF0000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kim_eriksen_3f_dk/Documents/Opm&#229;lerforeningen/Opm&#229;lerforeningens%20hjemmeside/T&#248;mrer_standartpriser/Prisliste%20till&#230;g,%20Skal%20rettes%20ved%20hver%20ny%20OK.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sliste tillæg"/>
      <sheetName val="Prisliste tillæg, Skal rettes v"/>
    </sheetNames>
    <sheetDataSet>
      <sheetData sheetId="0">
        <row r="3">
          <cell r="B3" t="str">
            <v>Det aktuelle års tillæg</v>
          </cell>
          <cell r="C3" t="str">
            <v>Samlet Prisliste tillæg</v>
          </cell>
        </row>
        <row r="4">
          <cell r="A4">
            <v>2014</v>
          </cell>
          <cell r="B4">
            <v>1</v>
          </cell>
          <cell r="C4">
            <v>1</v>
          </cell>
        </row>
        <row r="5">
          <cell r="A5">
            <v>2015</v>
          </cell>
          <cell r="B5">
            <v>1.014</v>
          </cell>
          <cell r="C5">
            <v>1.014</v>
          </cell>
        </row>
        <row r="6">
          <cell r="A6">
            <v>2016</v>
          </cell>
          <cell r="B6">
            <v>1.0189999999999999</v>
          </cell>
          <cell r="C6">
            <v>1.033266</v>
          </cell>
          <cell r="I6">
            <v>2025</v>
          </cell>
        </row>
        <row r="7">
          <cell r="A7">
            <v>2017</v>
          </cell>
          <cell r="B7">
            <v>1.018</v>
          </cell>
          <cell r="C7">
            <v>1.0518647880000001</v>
          </cell>
        </row>
        <row r="8">
          <cell r="A8">
            <v>2018</v>
          </cell>
          <cell r="B8">
            <v>1.0189999999999999</v>
          </cell>
          <cell r="C8">
            <v>1.0718502189720001</v>
          </cell>
        </row>
        <row r="9">
          <cell r="A9">
            <v>2019</v>
          </cell>
          <cell r="B9">
            <v>1.0209999999999999</v>
          </cell>
          <cell r="C9">
            <v>1.0943590735704121</v>
          </cell>
        </row>
        <row r="10">
          <cell r="A10">
            <v>2020</v>
          </cell>
          <cell r="B10">
            <v>1.0209999999999999</v>
          </cell>
          <cell r="C10">
            <v>1.1173406141153905</v>
          </cell>
        </row>
        <row r="11">
          <cell r="A11">
            <v>2021</v>
          </cell>
          <cell r="B11">
            <v>1.0209999999999999</v>
          </cell>
          <cell r="C11">
            <v>1.1408047670118135</v>
          </cell>
        </row>
        <row r="12">
          <cell r="A12">
            <v>2022</v>
          </cell>
          <cell r="B12">
            <v>1.0209999999999999</v>
          </cell>
          <cell r="C12">
            <v>1.1647616671190615</v>
          </cell>
        </row>
        <row r="13">
          <cell r="A13">
            <v>2023</v>
          </cell>
          <cell r="B13">
            <v>1.04</v>
          </cell>
          <cell r="C13">
            <v>1.211352133803824</v>
          </cell>
        </row>
        <row r="14">
          <cell r="A14">
            <v>2024</v>
          </cell>
          <cell r="B14">
            <v>1.0389999999999999</v>
          </cell>
          <cell r="C14">
            <v>1.2585948670221732</v>
          </cell>
        </row>
        <row r="15">
          <cell r="A15">
            <v>2025</v>
          </cell>
          <cell r="B15">
            <v>1.3</v>
          </cell>
          <cell r="C15">
            <v>1.6361733271288252</v>
          </cell>
        </row>
        <row r="16">
          <cell r="A16">
            <v>2026</v>
          </cell>
          <cell r="C16">
            <v>0</v>
          </cell>
        </row>
        <row r="17">
          <cell r="A17">
            <v>2027</v>
          </cell>
          <cell r="C17">
            <v>0</v>
          </cell>
        </row>
        <row r="18">
          <cell r="A18">
            <v>2028</v>
          </cell>
          <cell r="C18">
            <v>0</v>
          </cell>
        </row>
        <row r="19">
          <cell r="A19">
            <v>2029</v>
          </cell>
          <cell r="C19">
            <v>0</v>
          </cell>
        </row>
        <row r="20">
          <cell r="A20">
            <v>2030</v>
          </cell>
          <cell r="C20">
            <v>0</v>
          </cell>
        </row>
        <row r="21">
          <cell r="A21">
            <v>2031</v>
          </cell>
          <cell r="C21">
            <v>0</v>
          </cell>
        </row>
        <row r="22">
          <cell r="A22">
            <v>2032</v>
          </cell>
          <cell r="C22">
            <v>0</v>
          </cell>
        </row>
        <row r="23">
          <cell r="A23">
            <v>2033</v>
          </cell>
          <cell r="C23">
            <v>0</v>
          </cell>
        </row>
        <row r="24">
          <cell r="A24">
            <v>2034</v>
          </cell>
          <cell r="C24">
            <v>0</v>
          </cell>
        </row>
        <row r="25">
          <cell r="A25">
            <v>2035</v>
          </cell>
          <cell r="C25">
            <v>0</v>
          </cell>
        </row>
        <row r="26">
          <cell r="A26">
            <v>2036</v>
          </cell>
          <cell r="C26">
            <v>0</v>
          </cell>
        </row>
        <row r="27">
          <cell r="A27">
            <v>2037</v>
          </cell>
          <cell r="C27">
            <v>0</v>
          </cell>
        </row>
        <row r="28">
          <cell r="A28">
            <v>2038</v>
          </cell>
          <cell r="C28">
            <v>0</v>
          </cell>
        </row>
        <row r="29">
          <cell r="A29">
            <v>2039</v>
          </cell>
          <cell r="C29">
            <v>0</v>
          </cell>
        </row>
        <row r="30">
          <cell r="A30">
            <v>2040</v>
          </cell>
          <cell r="C30">
            <v>0</v>
          </cell>
        </row>
        <row r="31">
          <cell r="A31">
            <v>2041</v>
          </cell>
          <cell r="C31">
            <v>0</v>
          </cell>
        </row>
        <row r="32">
          <cell r="A32">
            <v>2042</v>
          </cell>
          <cell r="C32">
            <v>0</v>
          </cell>
        </row>
        <row r="33">
          <cell r="A33">
            <v>2043</v>
          </cell>
          <cell r="C33">
            <v>0</v>
          </cell>
        </row>
        <row r="34">
          <cell r="A34">
            <v>2044</v>
          </cell>
          <cell r="C34">
            <v>0</v>
          </cell>
        </row>
        <row r="35">
          <cell r="A35">
            <v>2045</v>
          </cell>
          <cell r="C35">
            <v>0</v>
          </cell>
        </row>
        <row r="36">
          <cell r="A36">
            <v>2046</v>
          </cell>
          <cell r="C36">
            <v>0</v>
          </cell>
        </row>
        <row r="37">
          <cell r="A37">
            <v>2047</v>
          </cell>
          <cell r="C37">
            <v>0</v>
          </cell>
        </row>
        <row r="38">
          <cell r="A38">
            <v>2048</v>
          </cell>
          <cell r="C38">
            <v>0</v>
          </cell>
        </row>
        <row r="39">
          <cell r="A39">
            <v>2049</v>
          </cell>
          <cell r="C39">
            <v>0</v>
          </cell>
        </row>
        <row r="40">
          <cell r="A40">
            <v>2050</v>
          </cell>
          <cell r="C40">
            <v>0</v>
          </cell>
        </row>
        <row r="41">
          <cell r="A41">
            <v>2051</v>
          </cell>
          <cell r="C41">
            <v>0</v>
          </cell>
        </row>
        <row r="42">
          <cell r="A42">
            <v>2052</v>
          </cell>
          <cell r="C42">
            <v>0</v>
          </cell>
        </row>
        <row r="43">
          <cell r="A43">
            <v>2053</v>
          </cell>
          <cell r="C43">
            <v>0</v>
          </cell>
        </row>
        <row r="44">
          <cell r="A44">
            <v>2054</v>
          </cell>
          <cell r="C44">
            <v>0</v>
          </cell>
        </row>
        <row r="45">
          <cell r="A45">
            <v>2055</v>
          </cell>
          <cell r="C45">
            <v>0</v>
          </cell>
        </row>
        <row r="46">
          <cell r="A46">
            <v>2056</v>
          </cell>
          <cell r="C46">
            <v>0</v>
          </cell>
        </row>
        <row r="47">
          <cell r="A47">
            <v>2057</v>
          </cell>
          <cell r="C47">
            <v>0</v>
          </cell>
        </row>
        <row r="48">
          <cell r="A48">
            <v>2058</v>
          </cell>
          <cell r="C48">
            <v>0</v>
          </cell>
        </row>
        <row r="49">
          <cell r="A49">
            <v>2059</v>
          </cell>
          <cell r="C49">
            <v>0</v>
          </cell>
        </row>
        <row r="50">
          <cell r="A50">
            <v>2060</v>
          </cell>
          <cell r="C50">
            <v>0</v>
          </cell>
        </row>
        <row r="51">
          <cell r="A51">
            <v>2061</v>
          </cell>
          <cell r="C51">
            <v>0</v>
          </cell>
        </row>
        <row r="52">
          <cell r="A52">
            <v>2062</v>
          </cell>
          <cell r="C52">
            <v>0</v>
          </cell>
        </row>
        <row r="53">
          <cell r="A53">
            <v>2063</v>
          </cell>
          <cell r="C53">
            <v>0</v>
          </cell>
        </row>
        <row r="54">
          <cell r="A54">
            <v>2064</v>
          </cell>
          <cell r="C54">
            <v>0</v>
          </cell>
        </row>
        <row r="55">
          <cell r="A55">
            <v>2065</v>
          </cell>
          <cell r="C55">
            <v>0</v>
          </cell>
        </row>
        <row r="56">
          <cell r="A56">
            <v>2066</v>
          </cell>
          <cell r="C56">
            <v>0</v>
          </cell>
        </row>
        <row r="57">
          <cell r="A57">
            <v>2067</v>
          </cell>
          <cell r="C57">
            <v>0</v>
          </cell>
        </row>
        <row r="58">
          <cell r="A58">
            <v>2068</v>
          </cell>
          <cell r="C58">
            <v>0</v>
          </cell>
        </row>
        <row r="59">
          <cell r="A59">
            <v>2069</v>
          </cell>
          <cell r="C59">
            <v>0</v>
          </cell>
        </row>
        <row r="60">
          <cell r="A60">
            <v>2070</v>
          </cell>
          <cell r="C60">
            <v>0</v>
          </cell>
        </row>
      </sheetData>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2:O57"/>
  <sheetViews>
    <sheetView tabSelected="1" workbookViewId="0">
      <selection activeCell="A15" sqref="A15:N15"/>
    </sheetView>
  </sheetViews>
  <sheetFormatPr defaultRowHeight="13.5" x14ac:dyDescent="0.3"/>
  <cols>
    <col min="1" max="1" width="13.765625" customWidth="1"/>
    <col min="2" max="2" width="8.765625" customWidth="1"/>
    <col min="3" max="3" width="7.15234375" customWidth="1"/>
    <col min="4" max="4" width="5.61328125" customWidth="1"/>
    <col min="5" max="5" width="8.765625" customWidth="1"/>
    <col min="6" max="6" width="7.15234375" customWidth="1"/>
    <col min="7" max="7" width="5.61328125" customWidth="1"/>
    <col min="8" max="8" width="8.765625" customWidth="1"/>
    <col min="9" max="9" width="7.15234375" customWidth="1"/>
    <col min="10" max="10" width="5.61328125" customWidth="1"/>
    <col min="11" max="11" width="8.765625" customWidth="1"/>
    <col min="12" max="12" width="7.15234375" customWidth="1"/>
    <col min="13" max="13" width="5.61328125" customWidth="1"/>
    <col min="14" max="14" width="10.765625" customWidth="1"/>
    <col min="19" max="20" width="10.4609375" bestFit="1" customWidth="1"/>
  </cols>
  <sheetData>
    <row r="2" spans="1:15" ht="12.75" customHeight="1" x14ac:dyDescent="0.3">
      <c r="A2" s="125" t="s">
        <v>0</v>
      </c>
      <c r="B2" s="125"/>
      <c r="C2" s="125"/>
      <c r="D2" s="125"/>
      <c r="E2" s="125"/>
      <c r="F2" s="125"/>
      <c r="G2" s="125"/>
      <c r="H2" s="125"/>
      <c r="I2" s="125"/>
      <c r="J2" s="125"/>
      <c r="K2" s="125"/>
      <c r="L2" s="125"/>
      <c r="M2" s="125"/>
      <c r="N2" s="125"/>
    </row>
    <row r="3" spans="1:15" ht="12.75" customHeight="1" x14ac:dyDescent="0.3">
      <c r="A3" s="125"/>
      <c r="B3" s="125"/>
      <c r="C3" s="125"/>
      <c r="D3" s="125"/>
      <c r="E3" s="125"/>
      <c r="F3" s="125"/>
      <c r="G3" s="125"/>
      <c r="H3" s="125"/>
      <c r="I3" s="125"/>
      <c r="J3" s="125"/>
      <c r="K3" s="125"/>
      <c r="L3" s="125"/>
      <c r="M3" s="125"/>
      <c r="N3" s="125"/>
    </row>
    <row r="4" spans="1:15" ht="24.5" x14ac:dyDescent="0.45">
      <c r="A4" s="45"/>
      <c r="B4" s="45"/>
      <c r="C4" s="45"/>
      <c r="D4" s="45"/>
      <c r="E4" s="45"/>
      <c r="F4" s="45"/>
      <c r="G4" s="45"/>
      <c r="H4" s="45"/>
      <c r="I4" s="45"/>
      <c r="J4" s="45"/>
      <c r="K4" s="45"/>
      <c r="L4" s="45"/>
      <c r="M4" s="45"/>
      <c r="N4" s="45"/>
      <c r="O4" s="45"/>
    </row>
    <row r="5" spans="1:15" ht="24.5" x14ac:dyDescent="0.45">
      <c r="A5" s="136" t="s">
        <v>1</v>
      </c>
      <c r="B5" s="136"/>
      <c r="C5" s="136"/>
      <c r="D5" s="136"/>
      <c r="E5" s="136"/>
      <c r="F5" s="136"/>
      <c r="G5" s="136"/>
      <c r="H5" s="136"/>
      <c r="I5" s="136"/>
      <c r="J5" s="136"/>
      <c r="K5" s="136"/>
      <c r="L5" s="136"/>
      <c r="M5" s="136"/>
      <c r="N5" s="136"/>
      <c r="O5" s="136"/>
    </row>
    <row r="6" spans="1:15" ht="12.75" customHeight="1" x14ac:dyDescent="0.3">
      <c r="A6" s="137" t="s">
        <v>2</v>
      </c>
      <c r="B6" s="137"/>
      <c r="C6" s="137"/>
      <c r="D6" s="137"/>
      <c r="E6" s="137"/>
      <c r="F6" s="137"/>
      <c r="G6" s="137"/>
      <c r="H6" s="137"/>
      <c r="I6" s="137"/>
      <c r="J6" s="137"/>
      <c r="K6" s="137"/>
      <c r="L6" s="137"/>
      <c r="M6" s="137"/>
      <c r="N6" s="137"/>
      <c r="O6" s="137"/>
    </row>
    <row r="7" spans="1:15" ht="12.75" customHeight="1" x14ac:dyDescent="0.3">
      <c r="A7" s="135" t="s">
        <v>3</v>
      </c>
      <c r="B7" s="135"/>
      <c r="C7" s="135"/>
      <c r="D7" s="135"/>
      <c r="E7" s="135"/>
      <c r="F7" s="135"/>
      <c r="G7" s="135"/>
      <c r="H7" s="135"/>
      <c r="I7" s="135"/>
      <c r="J7" s="135"/>
      <c r="K7" s="78">
        <f>'[1]Prisliste tillæg'!$I$6</f>
        <v>2025</v>
      </c>
      <c r="L7" s="80" t="s">
        <v>4</v>
      </c>
      <c r="N7" s="80"/>
      <c r="O7" s="79"/>
    </row>
    <row r="9" spans="1:15" x14ac:dyDescent="0.3">
      <c r="A9" s="112" t="s">
        <v>5</v>
      </c>
      <c r="B9" s="112"/>
      <c r="C9" s="112"/>
      <c r="D9" s="112"/>
      <c r="E9" s="112"/>
      <c r="F9" s="112"/>
      <c r="G9" s="112"/>
      <c r="H9" s="112"/>
      <c r="I9" s="112"/>
      <c r="J9" s="112"/>
      <c r="K9" s="112"/>
      <c r="L9" s="112"/>
      <c r="M9" s="112"/>
      <c r="N9" s="112"/>
    </row>
    <row r="10" spans="1:15" x14ac:dyDescent="0.3">
      <c r="A10" s="112"/>
      <c r="B10" s="112"/>
      <c r="C10" s="112"/>
      <c r="D10" s="112"/>
      <c r="E10" s="112"/>
      <c r="F10" s="112"/>
      <c r="G10" s="112"/>
      <c r="H10" s="112"/>
      <c r="I10" s="112"/>
      <c r="J10" s="112"/>
      <c r="K10" s="112"/>
      <c r="L10" s="112"/>
      <c r="M10" s="112"/>
      <c r="N10" s="112"/>
    </row>
    <row r="11" spans="1:15" x14ac:dyDescent="0.3">
      <c r="A11" s="6"/>
      <c r="B11" s="6"/>
      <c r="C11" s="6"/>
      <c r="D11" s="6"/>
      <c r="E11" s="6"/>
      <c r="F11" s="6"/>
      <c r="G11" s="6"/>
      <c r="H11" s="6"/>
      <c r="I11" s="6"/>
      <c r="J11" s="6"/>
      <c r="K11" s="6"/>
      <c r="L11" s="6"/>
      <c r="M11" s="6"/>
      <c r="N11" s="6"/>
    </row>
    <row r="12" spans="1:15" x14ac:dyDescent="0.3">
      <c r="A12" s="112" t="s">
        <v>6</v>
      </c>
      <c r="B12" s="112"/>
      <c r="C12" s="112"/>
      <c r="D12" s="112"/>
      <c r="E12" s="112"/>
      <c r="F12" s="112"/>
      <c r="G12" s="112"/>
      <c r="H12" s="112"/>
      <c r="I12" s="112"/>
      <c r="J12" s="112"/>
      <c r="K12" s="112"/>
      <c r="L12" s="112"/>
      <c r="M12" s="112"/>
      <c r="N12" s="112"/>
    </row>
    <row r="13" spans="1:15" x14ac:dyDescent="0.3">
      <c r="A13" s="112"/>
      <c r="B13" s="112"/>
      <c r="C13" s="112"/>
      <c r="D13" s="112"/>
      <c r="E13" s="112"/>
      <c r="F13" s="112"/>
      <c r="G13" s="112"/>
      <c r="H13" s="112"/>
      <c r="I13" s="112"/>
      <c r="J13" s="112"/>
      <c r="K13" s="112"/>
      <c r="L13" s="112"/>
      <c r="M13" s="112"/>
      <c r="N13" s="112"/>
    </row>
    <row r="14" spans="1:15" x14ac:dyDescent="0.3">
      <c r="A14" s="6"/>
      <c r="B14" s="6"/>
      <c r="C14" s="6"/>
      <c r="D14" s="6"/>
      <c r="E14" s="6"/>
      <c r="F14" s="6"/>
      <c r="G14" s="6"/>
      <c r="H14" s="6"/>
      <c r="I14" s="6"/>
      <c r="J14" s="6"/>
      <c r="K14" s="6"/>
      <c r="L14" s="6"/>
      <c r="M14" s="6"/>
      <c r="N14" s="6"/>
    </row>
    <row r="15" spans="1:15" x14ac:dyDescent="0.3">
      <c r="A15" s="112" t="s">
        <v>7</v>
      </c>
      <c r="B15" s="112"/>
      <c r="C15" s="112"/>
      <c r="D15" s="112"/>
      <c r="E15" s="112"/>
      <c r="F15" s="112"/>
      <c r="G15" s="112"/>
      <c r="H15" s="112"/>
      <c r="I15" s="112"/>
      <c r="J15" s="112"/>
      <c r="K15" s="112"/>
      <c r="L15" s="112"/>
      <c r="M15" s="112"/>
      <c r="N15" s="112"/>
    </row>
    <row r="16" spans="1:15" x14ac:dyDescent="0.3">
      <c r="A16" s="5"/>
      <c r="B16" s="5"/>
      <c r="C16" s="5"/>
      <c r="D16" s="5"/>
      <c r="E16" s="5"/>
      <c r="F16" s="5"/>
      <c r="G16" s="5"/>
      <c r="H16" s="5"/>
      <c r="I16" s="5"/>
      <c r="J16" s="5"/>
      <c r="K16" s="5"/>
      <c r="L16" s="5"/>
      <c r="M16" s="5"/>
      <c r="N16" s="5"/>
    </row>
    <row r="17" spans="1:14" ht="12.75" customHeight="1" x14ac:dyDescent="0.3">
      <c r="A17" s="112" t="s">
        <v>8</v>
      </c>
      <c r="B17" s="112"/>
      <c r="C17" s="112"/>
      <c r="D17" s="112"/>
      <c r="E17" s="112"/>
      <c r="F17" s="112"/>
      <c r="G17" s="112"/>
      <c r="H17" s="112"/>
      <c r="I17" s="112"/>
      <c r="J17" s="112"/>
      <c r="K17" s="112"/>
      <c r="L17" s="112"/>
      <c r="M17" s="112"/>
      <c r="N17" s="112"/>
    </row>
    <row r="18" spans="1:14" x14ac:dyDescent="0.3">
      <c r="A18" s="16"/>
      <c r="B18" s="112" t="s">
        <v>9</v>
      </c>
      <c r="C18" s="112"/>
      <c r="D18" s="112"/>
      <c r="E18" s="112"/>
      <c r="F18" s="112"/>
      <c r="G18" s="112"/>
      <c r="H18" s="112"/>
      <c r="I18" s="112"/>
      <c r="J18" s="112"/>
      <c r="K18" s="112"/>
      <c r="L18" s="112"/>
      <c r="M18" s="112"/>
      <c r="N18" s="112"/>
    </row>
    <row r="19" spans="1:14" ht="12.75" customHeight="1" x14ac:dyDescent="0.3">
      <c r="A19" s="16"/>
      <c r="B19" s="112" t="s">
        <v>10</v>
      </c>
      <c r="C19" s="112"/>
      <c r="D19" s="112"/>
      <c r="E19" s="112"/>
      <c r="F19" s="112"/>
      <c r="G19" s="112"/>
      <c r="H19" s="112"/>
      <c r="I19" s="112"/>
      <c r="J19" s="112"/>
      <c r="K19" s="112"/>
      <c r="L19" s="112"/>
      <c r="M19" s="112"/>
      <c r="N19" s="112"/>
    </row>
    <row r="20" spans="1:14" ht="12.75" customHeight="1" x14ac:dyDescent="0.3">
      <c r="A20" s="16"/>
      <c r="B20" s="112" t="s">
        <v>11</v>
      </c>
      <c r="C20" s="112"/>
      <c r="D20" s="112"/>
      <c r="E20" s="112"/>
      <c r="F20" s="112"/>
      <c r="G20" s="112"/>
      <c r="H20" s="112"/>
      <c r="I20" s="112"/>
      <c r="J20" s="112"/>
      <c r="K20" s="112"/>
      <c r="L20" s="112"/>
      <c r="M20" s="112"/>
      <c r="N20" s="112"/>
    </row>
    <row r="21" spans="1:14" ht="12.75" customHeight="1" x14ac:dyDescent="0.3">
      <c r="A21" s="16"/>
      <c r="B21" s="112"/>
      <c r="C21" s="112"/>
      <c r="D21" s="112"/>
      <c r="E21" s="112"/>
      <c r="F21" s="112"/>
      <c r="G21" s="112"/>
      <c r="H21" s="112"/>
      <c r="I21" s="112"/>
      <c r="J21" s="112"/>
      <c r="K21" s="112"/>
      <c r="L21" s="112"/>
      <c r="M21" s="112"/>
      <c r="N21" s="112"/>
    </row>
    <row r="22" spans="1:14" ht="12.75" customHeight="1" x14ac:dyDescent="0.3">
      <c r="A22" s="5"/>
      <c r="B22" s="112" t="s">
        <v>12</v>
      </c>
      <c r="C22" s="112"/>
      <c r="D22" s="112"/>
      <c r="E22" s="112"/>
      <c r="F22" s="112"/>
      <c r="G22" s="112"/>
      <c r="H22" s="112"/>
      <c r="I22" s="112"/>
      <c r="J22" s="112"/>
      <c r="K22" s="112"/>
      <c r="L22" s="112"/>
      <c r="M22" s="112"/>
      <c r="N22" s="112"/>
    </row>
    <row r="23" spans="1:14" ht="12.75" customHeight="1" x14ac:dyDescent="0.3">
      <c r="A23" s="5"/>
      <c r="B23" s="112"/>
      <c r="C23" s="112"/>
      <c r="D23" s="112"/>
      <c r="E23" s="112"/>
      <c r="F23" s="112"/>
      <c r="G23" s="112"/>
      <c r="H23" s="112"/>
      <c r="I23" s="112"/>
      <c r="J23" s="112"/>
      <c r="K23" s="112"/>
      <c r="L23" s="112"/>
      <c r="M23" s="112"/>
      <c r="N23" s="112"/>
    </row>
    <row r="24" spans="1:14" ht="12.75" customHeight="1" x14ac:dyDescent="0.3">
      <c r="A24" s="5"/>
      <c r="B24" s="112" t="s">
        <v>13</v>
      </c>
      <c r="C24" s="112"/>
      <c r="D24" s="112"/>
      <c r="E24" s="112"/>
      <c r="F24" s="112"/>
      <c r="G24" s="112"/>
      <c r="H24" s="112"/>
      <c r="I24" s="112"/>
      <c r="J24" s="112"/>
      <c r="K24" s="112"/>
      <c r="L24" s="112"/>
      <c r="M24" s="112"/>
      <c r="N24" s="112"/>
    </row>
    <row r="25" spans="1:14" ht="12.75" customHeight="1" x14ac:dyDescent="0.3">
      <c r="A25" s="5"/>
      <c r="B25" s="112" t="s">
        <v>14</v>
      </c>
      <c r="C25" s="112"/>
      <c r="D25" s="112"/>
      <c r="E25" s="112"/>
      <c r="F25" s="112"/>
      <c r="G25" s="112"/>
      <c r="H25" s="112"/>
      <c r="I25" s="112"/>
      <c r="J25" s="112"/>
      <c r="K25" s="112"/>
      <c r="L25" s="112"/>
      <c r="M25" s="112"/>
      <c r="N25" s="112"/>
    </row>
    <row r="26" spans="1:14" ht="12.75" customHeight="1" x14ac:dyDescent="0.3">
      <c r="A26" s="5"/>
      <c r="B26" s="112" t="s">
        <v>15</v>
      </c>
      <c r="C26" s="112"/>
      <c r="D26" s="112"/>
      <c r="E26" s="112"/>
      <c r="F26" s="112"/>
      <c r="G26" s="112"/>
      <c r="H26" s="112"/>
      <c r="I26" s="112"/>
      <c r="J26" s="112"/>
      <c r="K26" s="112"/>
      <c r="L26" s="112"/>
      <c r="M26" s="112"/>
      <c r="N26" s="112"/>
    </row>
    <row r="27" spans="1:14" ht="12.75" customHeight="1" x14ac:dyDescent="0.3">
      <c r="A27" s="16"/>
      <c r="B27" s="16"/>
      <c r="C27" s="16"/>
      <c r="D27" s="16"/>
      <c r="E27" s="16"/>
      <c r="F27" s="16"/>
      <c r="G27" s="16"/>
      <c r="H27" s="16"/>
      <c r="I27" s="16"/>
      <c r="J27" s="16"/>
      <c r="K27" s="16"/>
      <c r="L27" s="16"/>
      <c r="M27" s="16"/>
      <c r="N27" s="16"/>
    </row>
    <row r="28" spans="1:14" x14ac:dyDescent="0.3">
      <c r="A28" s="30"/>
      <c r="B28" s="132" t="s">
        <v>16</v>
      </c>
      <c r="C28" s="133"/>
      <c r="D28" s="133"/>
      <c r="E28" s="133"/>
      <c r="F28" s="133"/>
      <c r="G28" s="133"/>
      <c r="H28" s="133"/>
      <c r="I28" s="133"/>
      <c r="J28" s="133"/>
      <c r="K28" s="134"/>
      <c r="L28" s="30"/>
      <c r="M28" s="30"/>
      <c r="N28" s="30"/>
    </row>
    <row r="29" spans="1:14" ht="14" thickBot="1" x14ac:dyDescent="0.35">
      <c r="A29" s="16"/>
      <c r="B29" s="16"/>
      <c r="C29" s="16"/>
      <c r="D29" s="16"/>
      <c r="E29" s="16"/>
      <c r="F29" s="16"/>
      <c r="G29" s="16"/>
      <c r="H29" s="16"/>
      <c r="I29" s="16"/>
      <c r="J29" s="16"/>
      <c r="K29" s="16"/>
      <c r="L29" s="16"/>
      <c r="M29" s="16"/>
      <c r="N29" s="16"/>
    </row>
    <row r="30" spans="1:14" ht="25.5" x14ac:dyDescent="0.3">
      <c r="A30" s="12"/>
      <c r="B30" s="106" t="s">
        <v>17</v>
      </c>
      <c r="C30" s="107"/>
      <c r="D30" s="107"/>
      <c r="E30" s="106" t="s">
        <v>17</v>
      </c>
      <c r="F30" s="107"/>
      <c r="G30" s="107"/>
      <c r="H30" s="106" t="s">
        <v>17</v>
      </c>
      <c r="I30" s="107"/>
      <c r="J30" s="107"/>
      <c r="K30" s="106" t="s">
        <v>17</v>
      </c>
      <c r="L30" s="13"/>
      <c r="M30" s="3"/>
    </row>
    <row r="31" spans="1:14" x14ac:dyDescent="0.3">
      <c r="A31" s="14"/>
      <c r="B31" s="8"/>
      <c r="C31" s="8"/>
      <c r="D31" s="8"/>
      <c r="E31" s="9"/>
      <c r="F31" s="10"/>
      <c r="G31" s="10"/>
      <c r="H31" s="11"/>
      <c r="I31" s="11"/>
      <c r="J31" s="11"/>
      <c r="K31" s="7"/>
      <c r="L31" s="7"/>
      <c r="M31" s="4"/>
    </row>
    <row r="32" spans="1:14" ht="12.75" customHeight="1" x14ac:dyDescent="0.3">
      <c r="A32" s="126" t="s">
        <v>18</v>
      </c>
      <c r="B32" s="128"/>
      <c r="C32" s="138" t="s">
        <v>19</v>
      </c>
      <c r="D32" s="123"/>
      <c r="E32" s="115"/>
      <c r="F32" s="140" t="s">
        <v>20</v>
      </c>
      <c r="G32" s="115"/>
      <c r="H32" s="123"/>
      <c r="I32" s="142" t="s">
        <v>21</v>
      </c>
      <c r="J32" s="123"/>
      <c r="K32" s="123"/>
      <c r="L32" s="146" t="s">
        <v>22</v>
      </c>
      <c r="M32" s="144"/>
    </row>
    <row r="33" spans="1:13" ht="12.75" customHeight="1" x14ac:dyDescent="0.3">
      <c r="A33" s="127"/>
      <c r="B33" s="129"/>
      <c r="C33" s="139"/>
      <c r="D33" s="124"/>
      <c r="E33" s="116"/>
      <c r="F33" s="141"/>
      <c r="G33" s="116"/>
      <c r="H33" s="124"/>
      <c r="I33" s="143"/>
      <c r="J33" s="124"/>
      <c r="K33" s="124"/>
      <c r="L33" s="147"/>
      <c r="M33" s="145"/>
    </row>
    <row r="34" spans="1:13" ht="12.75" customHeight="1" x14ac:dyDescent="0.3">
      <c r="A34" s="108"/>
      <c r="B34" s="58"/>
      <c r="C34" s="59"/>
      <c r="D34" s="58"/>
      <c r="E34" s="48"/>
      <c r="F34" s="55"/>
      <c r="G34" s="48"/>
      <c r="H34" s="58"/>
      <c r="I34" s="59"/>
      <c r="J34" s="58"/>
      <c r="K34" s="58"/>
      <c r="L34" s="59"/>
      <c r="M34" s="60"/>
    </row>
    <row r="35" spans="1:13" ht="12.75" customHeight="1" x14ac:dyDescent="0.3">
      <c r="A35" s="31">
        <v>3000</v>
      </c>
      <c r="B35" s="98">
        <v>1</v>
      </c>
      <c r="C35" s="62">
        <f>'1'!$H$16</f>
        <v>381.80350014550208</v>
      </c>
      <c r="D35" s="61" t="s">
        <v>23</v>
      </c>
      <c r="E35" s="99">
        <f>B39+1</f>
        <v>4</v>
      </c>
      <c r="F35" s="77">
        <f>'4'!H16</f>
        <v>363.93403315326464</v>
      </c>
      <c r="G35" s="76" t="s">
        <v>23</v>
      </c>
      <c r="H35" s="100">
        <f>E39+1</f>
        <v>7</v>
      </c>
      <c r="I35" s="64">
        <f>'7'!H16</f>
        <v>346.06456616102713</v>
      </c>
      <c r="J35" s="63" t="s">
        <v>23</v>
      </c>
      <c r="K35" s="101">
        <f>H39+1</f>
        <v>10</v>
      </c>
      <c r="L35" s="65">
        <f>'10'!H16</f>
        <v>335.34288596568467</v>
      </c>
      <c r="M35" s="66" t="s">
        <v>23</v>
      </c>
    </row>
    <row r="36" spans="1:13" x14ac:dyDescent="0.3">
      <c r="A36" s="31"/>
      <c r="B36" s="58"/>
      <c r="C36" s="67"/>
      <c r="D36" s="58"/>
      <c r="E36" s="48"/>
      <c r="F36" s="47"/>
      <c r="G36" s="48"/>
      <c r="H36" s="58"/>
      <c r="I36" s="67"/>
      <c r="J36" s="58"/>
      <c r="K36" s="58"/>
      <c r="L36" s="67"/>
      <c r="M36" s="68"/>
    </row>
    <row r="37" spans="1:13" x14ac:dyDescent="0.3">
      <c r="A37" s="31">
        <v>4000</v>
      </c>
      <c r="B37" s="98">
        <f>B35+1</f>
        <v>2</v>
      </c>
      <c r="C37" s="62">
        <f>'2'!H16</f>
        <v>431.33292101768228</v>
      </c>
      <c r="D37" s="61" t="s">
        <v>23</v>
      </c>
      <c r="E37" s="99">
        <f>E35+1</f>
        <v>5</v>
      </c>
      <c r="F37" s="77">
        <f>'5'!H16</f>
        <v>411.10491017438864</v>
      </c>
      <c r="G37" s="76" t="s">
        <v>23</v>
      </c>
      <c r="H37" s="100">
        <f>H35+1</f>
        <v>8</v>
      </c>
      <c r="I37" s="64">
        <f>'8'!H16</f>
        <v>390.87689933109493</v>
      </c>
      <c r="J37" s="63" t="s">
        <v>23</v>
      </c>
      <c r="K37" s="101">
        <f>K35+1</f>
        <v>11</v>
      </c>
      <c r="L37" s="65">
        <f>'11'!H16</f>
        <v>378.74009282511872</v>
      </c>
      <c r="M37" s="66" t="s">
        <v>23</v>
      </c>
    </row>
    <row r="38" spans="1:13" x14ac:dyDescent="0.3">
      <c r="A38" s="31"/>
      <c r="B38" s="58"/>
      <c r="C38" s="59"/>
      <c r="D38" s="58"/>
      <c r="E38" s="48"/>
      <c r="F38" s="55"/>
      <c r="G38" s="48"/>
      <c r="H38" s="58"/>
      <c r="I38" s="59"/>
      <c r="J38" s="58"/>
      <c r="K38" s="58"/>
      <c r="L38" s="59"/>
      <c r="M38" s="68"/>
    </row>
    <row r="39" spans="1:13" x14ac:dyDescent="0.3">
      <c r="A39" s="31">
        <v>5000</v>
      </c>
      <c r="B39" s="98">
        <f>B37+1</f>
        <v>3</v>
      </c>
      <c r="C39" s="62">
        <f>'3'!H16</f>
        <v>471.53369966523752</v>
      </c>
      <c r="D39" s="61" t="s">
        <v>23</v>
      </c>
      <c r="E39" s="99">
        <f>E37+1</f>
        <v>6</v>
      </c>
      <c r="F39" s="77">
        <f>'6'!H16</f>
        <v>449.39136602920308</v>
      </c>
      <c r="G39" s="76" t="s">
        <v>23</v>
      </c>
      <c r="H39" s="100">
        <f>H37+1</f>
        <v>9</v>
      </c>
      <c r="I39" s="64">
        <f>'9'!H16</f>
        <v>427.24903239316865</v>
      </c>
      <c r="J39" s="63" t="s">
        <v>23</v>
      </c>
      <c r="K39" s="101">
        <f>K37+1</f>
        <v>12</v>
      </c>
      <c r="L39" s="65">
        <f>'12'!H16</f>
        <v>413.96363221154803</v>
      </c>
      <c r="M39" s="66" t="s">
        <v>23</v>
      </c>
    </row>
    <row r="40" spans="1:13" x14ac:dyDescent="0.3">
      <c r="A40" s="31"/>
      <c r="B40" s="8"/>
      <c r="C40" s="24"/>
      <c r="D40" s="8"/>
      <c r="E40" s="26"/>
      <c r="F40" s="28"/>
      <c r="G40" s="26"/>
      <c r="H40" s="44"/>
      <c r="I40" s="42"/>
      <c r="J40" s="44"/>
      <c r="K40" s="7"/>
      <c r="L40" s="25"/>
      <c r="M40" s="15"/>
    </row>
    <row r="41" spans="1:13" x14ac:dyDescent="0.3">
      <c r="A41" s="69" t="s">
        <v>24</v>
      </c>
      <c r="B41" s="109" t="s">
        <v>25</v>
      </c>
      <c r="C41" s="110"/>
      <c r="D41" s="110"/>
      <c r="E41" s="110"/>
      <c r="F41" s="110"/>
      <c r="G41" s="110"/>
      <c r="H41" s="110"/>
      <c r="I41" s="110"/>
      <c r="J41" s="110"/>
      <c r="K41" s="110"/>
      <c r="L41" s="110"/>
      <c r="M41" s="111"/>
    </row>
    <row r="42" spans="1:13" x14ac:dyDescent="0.3">
      <c r="A42" s="1"/>
      <c r="B42" s="1"/>
      <c r="C42" s="1"/>
      <c r="D42" s="1"/>
      <c r="E42" s="1"/>
      <c r="F42" s="1"/>
      <c r="G42" s="1"/>
      <c r="H42" s="1"/>
      <c r="I42" s="1"/>
      <c r="J42" s="1"/>
      <c r="K42" s="1"/>
      <c r="L42" s="1"/>
    </row>
    <row r="44" spans="1:13" x14ac:dyDescent="0.3">
      <c r="A44" s="30"/>
      <c r="B44" s="132" t="s">
        <v>26</v>
      </c>
      <c r="C44" s="133"/>
      <c r="D44" s="133"/>
      <c r="E44" s="133"/>
      <c r="F44" s="133"/>
      <c r="G44" s="133"/>
      <c r="H44" s="133"/>
      <c r="I44" s="133"/>
      <c r="J44" s="133"/>
      <c r="K44" s="134"/>
      <c r="L44" s="30"/>
      <c r="M44" s="30"/>
    </row>
    <row r="45" spans="1:13" ht="14" thickBot="1" x14ac:dyDescent="0.35">
      <c r="A45" s="16"/>
      <c r="B45" s="16"/>
      <c r="C45" s="16"/>
      <c r="D45" s="16"/>
      <c r="E45" s="16"/>
      <c r="F45" s="16"/>
      <c r="G45" s="16"/>
      <c r="H45" s="16"/>
      <c r="I45" s="16"/>
      <c r="J45" s="16"/>
      <c r="K45" s="16"/>
      <c r="L45" s="16"/>
      <c r="M45" s="16"/>
    </row>
    <row r="46" spans="1:13" ht="25.5" x14ac:dyDescent="0.3">
      <c r="A46" s="12"/>
      <c r="B46" s="106" t="s">
        <v>17</v>
      </c>
      <c r="C46" s="107"/>
      <c r="D46" s="107"/>
      <c r="E46" s="106" t="s">
        <v>17</v>
      </c>
      <c r="F46" s="107"/>
      <c r="G46" s="107"/>
      <c r="H46" s="106" t="s">
        <v>17</v>
      </c>
      <c r="I46" s="107"/>
      <c r="J46" s="107"/>
      <c r="K46" s="106" t="s">
        <v>17</v>
      </c>
      <c r="L46" s="13"/>
      <c r="M46" s="3"/>
    </row>
    <row r="47" spans="1:13" x14ac:dyDescent="0.3">
      <c r="A47" s="14"/>
      <c r="B47" s="8"/>
      <c r="C47" s="8"/>
      <c r="D47" s="8"/>
      <c r="E47" s="9"/>
      <c r="F47" s="10"/>
      <c r="G47" s="10"/>
      <c r="H47" s="11"/>
      <c r="I47" s="11"/>
      <c r="J47" s="11"/>
      <c r="K47" s="7"/>
      <c r="L47" s="7"/>
      <c r="M47" s="4"/>
    </row>
    <row r="48" spans="1:13" ht="12.75" customHeight="1" x14ac:dyDescent="0.3">
      <c r="A48" s="126" t="s">
        <v>18</v>
      </c>
      <c r="B48" s="128"/>
      <c r="C48" s="130" t="s">
        <v>19</v>
      </c>
      <c r="D48" s="123"/>
      <c r="E48" s="115"/>
      <c r="F48" s="113" t="s">
        <v>20</v>
      </c>
      <c r="G48" s="115"/>
      <c r="H48" s="115"/>
      <c r="I48" s="117" t="s">
        <v>21</v>
      </c>
      <c r="J48" s="115"/>
      <c r="K48" s="115"/>
      <c r="L48" s="119" t="s">
        <v>22</v>
      </c>
      <c r="M48" s="121"/>
    </row>
    <row r="49" spans="1:13" x14ac:dyDescent="0.3">
      <c r="A49" s="127"/>
      <c r="B49" s="129"/>
      <c r="C49" s="131"/>
      <c r="D49" s="124"/>
      <c r="E49" s="116"/>
      <c r="F49" s="114"/>
      <c r="G49" s="116"/>
      <c r="H49" s="116"/>
      <c r="I49" s="118"/>
      <c r="J49" s="116"/>
      <c r="K49" s="116"/>
      <c r="L49" s="120"/>
      <c r="M49" s="122"/>
    </row>
    <row r="50" spans="1:13" ht="12.75" customHeight="1" x14ac:dyDescent="0.3">
      <c r="A50" s="108"/>
      <c r="B50" s="58"/>
      <c r="C50" s="59"/>
      <c r="D50" s="58"/>
      <c r="E50" s="48"/>
      <c r="F50" s="55"/>
      <c r="G50" s="48"/>
      <c r="H50" s="48"/>
      <c r="I50" s="55"/>
      <c r="J50" s="48"/>
      <c r="K50" s="48"/>
      <c r="L50" s="55"/>
      <c r="M50" s="56"/>
    </row>
    <row r="51" spans="1:13" ht="12.75" customHeight="1" x14ac:dyDescent="0.3">
      <c r="A51" s="31">
        <v>3000</v>
      </c>
      <c r="B51" s="102">
        <f>K39+1</f>
        <v>13</v>
      </c>
      <c r="C51" s="75">
        <f>'13'!H16</f>
        <v>406.25038391279747</v>
      </c>
      <c r="D51" s="74" t="s">
        <v>23</v>
      </c>
      <c r="E51" s="103">
        <f>B55+1</f>
        <v>16</v>
      </c>
      <c r="F51" s="50">
        <f>'16'!H16</f>
        <v>387.21677959830782</v>
      </c>
      <c r="G51" s="49" t="s">
        <v>23</v>
      </c>
      <c r="H51" s="104">
        <f>E55+1</f>
        <v>19</v>
      </c>
      <c r="I51" s="52">
        <f>'19'!H16</f>
        <v>368.18317528381817</v>
      </c>
      <c r="J51" s="51" t="s">
        <v>23</v>
      </c>
      <c r="K51" s="105">
        <f>H55+1</f>
        <v>22</v>
      </c>
      <c r="L51" s="53">
        <f>'22'!H16</f>
        <v>356.76301269512442</v>
      </c>
      <c r="M51" s="54" t="s">
        <v>23</v>
      </c>
    </row>
    <row r="52" spans="1:13" x14ac:dyDescent="0.3">
      <c r="A52" s="31"/>
      <c r="B52" s="58"/>
      <c r="C52" s="67"/>
      <c r="D52" s="58"/>
      <c r="E52" s="48"/>
      <c r="F52" s="47"/>
      <c r="G52" s="48"/>
      <c r="H52" s="48"/>
      <c r="I52" s="47"/>
      <c r="J52" s="48"/>
      <c r="K52" s="48"/>
      <c r="L52" s="47"/>
      <c r="M52" s="57"/>
    </row>
    <row r="53" spans="1:13" x14ac:dyDescent="0.3">
      <c r="A53" s="31">
        <v>4000</v>
      </c>
      <c r="B53" s="102">
        <f>B51+1</f>
        <v>14</v>
      </c>
      <c r="C53" s="75">
        <f>'14'!H16</f>
        <v>462.60019329911427</v>
      </c>
      <c r="D53" s="74" t="s">
        <v>23</v>
      </c>
      <c r="E53" s="103">
        <f>E51+1</f>
        <v>17</v>
      </c>
      <c r="F53" s="50">
        <f>'17'!H16</f>
        <v>440.88326472813333</v>
      </c>
      <c r="G53" s="49" t="s">
        <v>23</v>
      </c>
      <c r="H53" s="104">
        <f>H51+1</f>
        <v>20</v>
      </c>
      <c r="I53" s="52">
        <f>'20'!H16</f>
        <v>419.16633615715239</v>
      </c>
      <c r="J53" s="51" t="s">
        <v>23</v>
      </c>
      <c r="K53" s="105">
        <f>K51+1</f>
        <v>23</v>
      </c>
      <c r="L53" s="53">
        <f>'23'!H16</f>
        <v>406.13617901456382</v>
      </c>
      <c r="M53" s="54" t="s">
        <v>23</v>
      </c>
    </row>
    <row r="54" spans="1:13" x14ac:dyDescent="0.3">
      <c r="A54" s="31"/>
      <c r="B54" s="58"/>
      <c r="C54" s="59"/>
      <c r="D54" s="58"/>
      <c r="E54" s="48"/>
      <c r="F54" s="55"/>
      <c r="G54" s="48"/>
      <c r="H54" s="48"/>
      <c r="I54" s="55"/>
      <c r="J54" s="48"/>
      <c r="K54" s="48"/>
      <c r="L54" s="55"/>
      <c r="M54" s="57"/>
    </row>
    <row r="55" spans="1:13" x14ac:dyDescent="0.3">
      <c r="A55" s="31">
        <v>5000</v>
      </c>
      <c r="B55" s="102">
        <f>B53+1</f>
        <v>15</v>
      </c>
      <c r="C55" s="75">
        <f>'15'!H16</f>
        <v>508.62493090458446</v>
      </c>
      <c r="D55" s="74" t="s">
        <v>23</v>
      </c>
      <c r="E55" s="103">
        <f>E53+1</f>
        <v>18</v>
      </c>
      <c r="F55" s="50">
        <f>'18'!H16</f>
        <v>484.71634816191448</v>
      </c>
      <c r="G55" s="49" t="s">
        <v>23</v>
      </c>
      <c r="H55" s="104">
        <f>H53+1</f>
        <v>21</v>
      </c>
      <c r="I55" s="52">
        <f>'21'!H16</f>
        <v>460.8077654192445</v>
      </c>
      <c r="J55" s="51" t="s">
        <v>23</v>
      </c>
      <c r="K55" s="105">
        <f>K53+1</f>
        <v>24</v>
      </c>
      <c r="L55" s="53">
        <f>'24'!H16</f>
        <v>446.46261577364254</v>
      </c>
      <c r="M55" s="54" t="s">
        <v>23</v>
      </c>
    </row>
    <row r="56" spans="1:13" x14ac:dyDescent="0.3">
      <c r="A56" s="31"/>
      <c r="B56" s="8"/>
      <c r="C56" s="2"/>
      <c r="D56" s="8"/>
      <c r="E56" s="26"/>
      <c r="F56" s="27"/>
      <c r="G56" s="26"/>
      <c r="H56" s="44"/>
      <c r="I56" s="43"/>
      <c r="J56" s="44"/>
      <c r="K56" s="7"/>
      <c r="L56" s="29"/>
      <c r="M56" s="15"/>
    </row>
    <row r="57" spans="1:13" x14ac:dyDescent="0.3">
      <c r="A57" s="69" t="s">
        <v>24</v>
      </c>
      <c r="B57" s="109" t="str">
        <f>B41</f>
        <v>Karme større end 5000 mm betales som udvendige døre</v>
      </c>
      <c r="C57" s="110"/>
      <c r="D57" s="110"/>
      <c r="E57" s="110"/>
      <c r="F57" s="110"/>
      <c r="G57" s="110"/>
      <c r="H57" s="110"/>
      <c r="I57" s="110"/>
      <c r="J57" s="110"/>
      <c r="K57" s="110"/>
      <c r="L57" s="110"/>
      <c r="M57" s="111"/>
    </row>
  </sheetData>
  <mergeCells count="45">
    <mergeCell ref="B20:N21"/>
    <mergeCell ref="A12:N13"/>
    <mergeCell ref="A32:A33"/>
    <mergeCell ref="B32:B33"/>
    <mergeCell ref="C32:C33"/>
    <mergeCell ref="B24:N24"/>
    <mergeCell ref="D32:D33"/>
    <mergeCell ref="E32:E33"/>
    <mergeCell ref="B28:K28"/>
    <mergeCell ref="F32:F33"/>
    <mergeCell ref="G32:G33"/>
    <mergeCell ref="H32:H33"/>
    <mergeCell ref="I32:I33"/>
    <mergeCell ref="J32:J33"/>
    <mergeCell ref="M32:M33"/>
    <mergeCell ref="L32:L33"/>
    <mergeCell ref="A2:N3"/>
    <mergeCell ref="A9:N10"/>
    <mergeCell ref="A15:N15"/>
    <mergeCell ref="A17:N17"/>
    <mergeCell ref="A48:A49"/>
    <mergeCell ref="B48:B49"/>
    <mergeCell ref="C48:C49"/>
    <mergeCell ref="D48:D49"/>
    <mergeCell ref="E48:E49"/>
    <mergeCell ref="B44:K44"/>
    <mergeCell ref="A7:J7"/>
    <mergeCell ref="B41:M41"/>
    <mergeCell ref="B18:N18"/>
    <mergeCell ref="B19:N19"/>
    <mergeCell ref="A5:O5"/>
    <mergeCell ref="A6:O6"/>
    <mergeCell ref="B57:M57"/>
    <mergeCell ref="B22:N23"/>
    <mergeCell ref="B25:N25"/>
    <mergeCell ref="B26:N26"/>
    <mergeCell ref="F48:F49"/>
    <mergeCell ref="G48:G49"/>
    <mergeCell ref="H48:H49"/>
    <mergeCell ref="I48:I49"/>
    <mergeCell ref="J48:J49"/>
    <mergeCell ref="K48:K49"/>
    <mergeCell ref="L48:L49"/>
    <mergeCell ref="M48:M49"/>
    <mergeCell ref="K32:K33"/>
  </mergeCells>
  <hyperlinks>
    <hyperlink ref="B35" location="'1'!A1" display="'1'!A1" xr:uid="{5E65E2C5-C74A-4B01-9036-BCAE74C4E9C7}"/>
    <hyperlink ref="E35" location="'4'!A1" display="'4'!A1" xr:uid="{94128588-CF0E-42FA-BB21-24141155B9E0}"/>
    <hyperlink ref="H35" location="'7'!A1" display="'7'!A1" xr:uid="{0741B54F-0655-4E74-BCF3-C262C1CC1046}"/>
    <hyperlink ref="K35" location="'10'!A1" display="'10'!A1" xr:uid="{2BFEA00B-A9DF-4DDF-8B2C-B105253C887C}"/>
    <hyperlink ref="B37" location="'2'!A1" display="'2'!A1" xr:uid="{AD49F99C-9E3F-497F-AF7A-3D20DF8CB34A}"/>
    <hyperlink ref="E37" location="'5'!A1" display="'5'!A1" xr:uid="{E37FE07E-7A82-4C44-84E8-A9F4CEB40295}"/>
    <hyperlink ref="H37" location="'8'!A1" display="'8'!A1" xr:uid="{0C712199-6CF1-41DF-B263-25A7AF428153}"/>
    <hyperlink ref="K37" location="'11'!A1" display="'11'!A1" xr:uid="{DD9E6444-A003-45F4-91EC-01169E4F8856}"/>
    <hyperlink ref="B39" location="'3'!A1" display="'3'!A1" xr:uid="{879F4C96-7B06-4735-B72F-40741D3CA99A}"/>
    <hyperlink ref="E39" location="'6'!A1" display="'6'!A1" xr:uid="{73AAE25C-3652-4DA7-BA81-016989227169}"/>
    <hyperlink ref="H39" location="'9'!A1" display="'9'!A1" xr:uid="{6B7E85F1-C4D2-4DFE-A69C-84CC10CD7306}"/>
    <hyperlink ref="K39" location="'12'!A1" display="'12'!A1" xr:uid="{DE3A9CB8-F624-472C-A67A-EAB0BA9976B5}"/>
    <hyperlink ref="B51" location="'13'!A1" display="'13'!A1" xr:uid="{C946D523-0C83-435A-848A-801FE4320F31}"/>
    <hyperlink ref="E51" location="'16'!A1" display="'16'!A1" xr:uid="{6DEDE520-54EA-494F-8770-6071CD896354}"/>
    <hyperlink ref="H51" location="'19'!A1" display="'19'!A1" xr:uid="{1E1D3308-70FE-47B7-8EE6-41A9C2621CA2}"/>
    <hyperlink ref="K51" location="'22'!A1" display="'22'!A1" xr:uid="{83488828-7831-4B87-90E0-ECDADD59CF63}"/>
    <hyperlink ref="B53" location="'14'!A1" display="'14'!A1" xr:uid="{67F90415-178F-4208-A30F-5D3DEBD8D201}"/>
    <hyperlink ref="E53" location="'17'!A1" display="'17'!A1" xr:uid="{20848C02-5227-49DD-843E-7742B4BB25BD}"/>
    <hyperlink ref="H53" location="'20'!A1" display="'20'!A1" xr:uid="{C964F5BB-F6D1-4FEF-9791-EE1759D62DF9}"/>
    <hyperlink ref="K53" location="'23'!A1" display="'23'!A1" xr:uid="{AC39F49A-7CA3-4E24-9319-E23C6DA73725}"/>
    <hyperlink ref="B55" location="'15'!A1" display="'15'!A1" xr:uid="{885B28FF-2729-4B8C-B9F0-7DB971747571}"/>
    <hyperlink ref="E55" location="'18'!A1" display="'18'!A1" xr:uid="{B9AB7F57-46B1-4665-8FF4-C5F79E6954C4}"/>
    <hyperlink ref="H55" location="'21'!A1" display="'21'!A1" xr:uid="{D0069D21-4112-4835-A067-C4A0F7414050}"/>
    <hyperlink ref="K55" location="'24'!A1" display="'24'!A1" xr:uid="{8E9659D4-7AF2-45A0-BAE2-E4F6FE575BD9}"/>
  </hyperlink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tabColor rgb="FF0000FF"/>
  </sheetPr>
  <dimension ref="A1:K20"/>
  <sheetViews>
    <sheetView workbookViewId="0">
      <selection activeCell="H10" sqref="H10"/>
    </sheetView>
  </sheetViews>
  <sheetFormatPr defaultRowHeight="13.5" x14ac:dyDescent="0.3"/>
  <cols>
    <col min="2" max="2" width="10.84375" customWidth="1"/>
    <col min="3" max="3" width="12.23046875" customWidth="1"/>
    <col min="5" max="5" width="21.61328125" customWidth="1"/>
    <col min="6" max="8" width="10.4609375" bestFit="1" customWidth="1"/>
    <col min="9" max="9" width="9.4609375" bestFit="1" customWidth="1"/>
    <col min="10" max="11" width="10.4609375" bestFit="1" customWidth="1"/>
  </cols>
  <sheetData>
    <row r="1" spans="1:11" ht="14" thickBot="1" x14ac:dyDescent="0.35">
      <c r="A1" s="171" t="s">
        <v>27</v>
      </c>
      <c r="B1" s="172"/>
      <c r="C1" s="172"/>
      <c r="D1" s="172"/>
      <c r="E1" s="172"/>
      <c r="F1" s="73">
        <v>9</v>
      </c>
      <c r="G1" s="172" t="s">
        <v>28</v>
      </c>
      <c r="H1" s="172"/>
      <c r="I1" s="172"/>
      <c r="J1" s="172"/>
      <c r="K1" s="173"/>
    </row>
    <row r="3" spans="1:11" x14ac:dyDescent="0.3">
      <c r="C3" s="82" t="s">
        <v>29</v>
      </c>
      <c r="D3" s="81">
        <v>2014</v>
      </c>
      <c r="E3" t="s">
        <v>30</v>
      </c>
    </row>
    <row r="6" spans="1:11" x14ac:dyDescent="0.3">
      <c r="B6" s="156" t="s">
        <v>54</v>
      </c>
      <c r="C6" s="156"/>
      <c r="D6" s="36">
        <v>5000</v>
      </c>
      <c r="E6" s="148" t="s">
        <v>56</v>
      </c>
      <c r="F6" s="149"/>
      <c r="G6" s="150"/>
      <c r="H6" s="41">
        <v>-0.05</v>
      </c>
    </row>
    <row r="7" spans="1:11" ht="14" thickBot="1" x14ac:dyDescent="0.35"/>
    <row r="8" spans="1:11" ht="14" thickBot="1" x14ac:dyDescent="0.35">
      <c r="B8" s="158" t="s">
        <v>33</v>
      </c>
      <c r="C8" s="159"/>
      <c r="D8" s="159"/>
      <c r="E8" s="159"/>
      <c r="F8" s="159"/>
      <c r="G8" s="159"/>
      <c r="H8" s="160"/>
    </row>
    <row r="9" spans="1:11" x14ac:dyDescent="0.3">
      <c r="B9" s="88"/>
      <c r="C9" s="85"/>
      <c r="D9" s="85"/>
      <c r="E9" s="85"/>
      <c r="F9" s="89">
        <f>Produktionsår</f>
        <v>2014</v>
      </c>
      <c r="G9" s="90"/>
      <c r="H9" s="91">
        <f>OpdateretÅrstal</f>
        <v>2025</v>
      </c>
    </row>
    <row r="10" spans="1:11" ht="12.75" customHeight="1" thickBot="1" x14ac:dyDescent="0.35">
      <c r="B10" s="32" t="s">
        <v>34</v>
      </c>
      <c r="C10" s="154" t="s">
        <v>35</v>
      </c>
      <c r="D10" s="154"/>
      <c r="E10" s="155"/>
      <c r="F10" s="86" t="s">
        <v>36</v>
      </c>
      <c r="G10" s="87" t="s">
        <v>37</v>
      </c>
      <c r="H10" s="91" t="s">
        <v>38</v>
      </c>
    </row>
    <row r="11" spans="1:11" ht="12.75" customHeight="1" x14ac:dyDescent="0.3">
      <c r="B11" s="17" t="s">
        <v>39</v>
      </c>
      <c r="C11" s="161" t="s">
        <v>40</v>
      </c>
      <c r="D11" s="161"/>
      <c r="E11" s="161"/>
      <c r="F11" s="84">
        <v>1</v>
      </c>
      <c r="G11" s="83">
        <f>4*F11</f>
        <v>4</v>
      </c>
      <c r="H11" s="96">
        <f>G11*(VLOOKUP(OpdateretÅrstal,'Prisliste tillæg'!$A$4:$C$61,3,FALSE)/VLOOKUP(Produktionsår,'Prisliste tillæg'!$A$5:$C$61,3,FALSE))</f>
        <v>6.544693308515301</v>
      </c>
    </row>
    <row r="12" spans="1:11" ht="12.75" customHeight="1" x14ac:dyDescent="0.3">
      <c r="B12" s="17" t="s">
        <v>51</v>
      </c>
      <c r="C12" s="161" t="s">
        <v>42</v>
      </c>
      <c r="D12" s="161"/>
      <c r="E12" s="161"/>
      <c r="F12" s="18">
        <v>160.47</v>
      </c>
      <c r="G12" s="37">
        <f>F12</f>
        <v>160.47</v>
      </c>
      <c r="H12" s="40">
        <f>G12*(VLOOKUP(OpdateretÅrstal,'Prisliste tillæg'!$A$4:$C$61,3,FALSE)/VLOOKUP(Produktionsår,'Prisliste tillæg'!$A$5:$C$61,3,FALSE))</f>
        <v>262.55673380436258</v>
      </c>
    </row>
    <row r="13" spans="1:11" ht="12.75" customHeight="1" x14ac:dyDescent="0.3">
      <c r="B13" s="17" t="s">
        <v>52</v>
      </c>
      <c r="C13" s="162" t="s">
        <v>44</v>
      </c>
      <c r="D13" s="163"/>
      <c r="E13" s="164"/>
      <c r="F13" s="70">
        <v>33.19</v>
      </c>
      <c r="G13" s="38">
        <f>F13</f>
        <v>33.19</v>
      </c>
      <c r="H13" s="40">
        <f>G13*(VLOOKUP(OpdateretÅrstal,'Prisliste tillæg'!$A$4:$C$61,3,FALSE)/VLOOKUP(Produktionsår,'Prisliste tillæg'!$A$5:$C$61,3,FALSE))</f>
        <v>54.304592727405705</v>
      </c>
    </row>
    <row r="14" spans="1:11" ht="12.75" customHeight="1" x14ac:dyDescent="0.3">
      <c r="B14" s="17" t="s">
        <v>53</v>
      </c>
      <c r="C14" s="161" t="s">
        <v>46</v>
      </c>
      <c r="D14" s="161"/>
      <c r="E14" s="161"/>
      <c r="F14" s="18">
        <v>38.5</v>
      </c>
      <c r="G14" s="37">
        <f>F14*2</f>
        <v>77</v>
      </c>
      <c r="H14" s="40">
        <f>G14*(VLOOKUP(OpdateretÅrstal,'Prisliste tillæg'!$A$4:$C$61,3,FALSE)/VLOOKUP(Produktionsår,'Prisliste tillæg'!$A$5:$C$61,3,FALSE))</f>
        <v>125.98534618891955</v>
      </c>
    </row>
    <row r="15" spans="1:11" ht="12.75" customHeight="1" x14ac:dyDescent="0.3">
      <c r="B15" s="33"/>
      <c r="C15" s="165"/>
      <c r="D15" s="166"/>
      <c r="E15" s="167"/>
      <c r="F15" s="2"/>
      <c r="G15" s="19"/>
      <c r="H15" s="40"/>
    </row>
    <row r="16" spans="1:11" ht="12.75" customHeight="1" thickBot="1" x14ac:dyDescent="0.35">
      <c r="B16" s="34"/>
      <c r="C16" s="157" t="s">
        <v>47</v>
      </c>
      <c r="D16" s="157"/>
      <c r="E16" s="157"/>
      <c r="F16" s="35"/>
      <c r="G16" s="39">
        <f>SUM(G11:G15)+(SUM(G12:G14)*H6)</f>
        <v>261.12699999999995</v>
      </c>
      <c r="H16" s="97">
        <f>G16*(VLOOKUP(OpdateretÅrstal,'Prisliste tillæg'!$A$4:$C$61,3,FALSE)/VLOOKUP(Produktionsår,'Prisliste tillæg'!$A$5:$C$61,3,FALSE))</f>
        <v>427.24903239316865</v>
      </c>
    </row>
    <row r="18" ht="25.5" customHeight="1" x14ac:dyDescent="0.3"/>
    <row r="19" ht="25.5" customHeight="1" x14ac:dyDescent="0.3"/>
    <row r="20" ht="26.25" customHeight="1" x14ac:dyDescent="0.3"/>
  </sheetData>
  <mergeCells count="12">
    <mergeCell ref="A1:E1"/>
    <mergeCell ref="G1:K1"/>
    <mergeCell ref="B6:C6"/>
    <mergeCell ref="E6:G6"/>
    <mergeCell ref="B8:H8"/>
    <mergeCell ref="C15:E15"/>
    <mergeCell ref="C16:E16"/>
    <mergeCell ref="C10:E10"/>
    <mergeCell ref="C11:E11"/>
    <mergeCell ref="C12:E12"/>
    <mergeCell ref="C13:E13"/>
    <mergeCell ref="C14:E1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11">
    <tabColor theme="9" tint="-0.249977111117893"/>
  </sheetPr>
  <dimension ref="A1:K20"/>
  <sheetViews>
    <sheetView workbookViewId="0">
      <selection activeCell="H10" sqref="H10"/>
    </sheetView>
  </sheetViews>
  <sheetFormatPr defaultRowHeight="13.5" x14ac:dyDescent="0.3"/>
  <cols>
    <col min="2" max="2" width="10.84375" customWidth="1"/>
    <col min="3" max="3" width="12.23046875" customWidth="1"/>
    <col min="5" max="5" width="21.61328125" customWidth="1"/>
    <col min="6" max="8" width="10.4609375" bestFit="1" customWidth="1"/>
    <col min="9" max="9" width="9.4609375" bestFit="1" customWidth="1"/>
    <col min="10" max="11" width="12.15234375" bestFit="1" customWidth="1"/>
  </cols>
  <sheetData>
    <row r="1" spans="1:11" ht="14" thickBot="1" x14ac:dyDescent="0.35">
      <c r="A1" s="174" t="s">
        <v>27</v>
      </c>
      <c r="B1" s="175"/>
      <c r="C1" s="175"/>
      <c r="D1" s="175"/>
      <c r="E1" s="175"/>
      <c r="F1" s="72">
        <v>10</v>
      </c>
      <c r="G1" s="175" t="s">
        <v>28</v>
      </c>
      <c r="H1" s="175"/>
      <c r="I1" s="175"/>
      <c r="J1" s="175"/>
      <c r="K1" s="176"/>
    </row>
    <row r="3" spans="1:11" x14ac:dyDescent="0.3">
      <c r="C3" s="82" t="s">
        <v>29</v>
      </c>
      <c r="D3" s="81">
        <v>2014</v>
      </c>
      <c r="E3" t="s">
        <v>30</v>
      </c>
    </row>
    <row r="6" spans="1:11" x14ac:dyDescent="0.3">
      <c r="B6" s="156" t="s">
        <v>54</v>
      </c>
      <c r="C6" s="156"/>
      <c r="D6" s="36">
        <f>'Samle ark'!A35</f>
        <v>3000</v>
      </c>
      <c r="E6" s="148" t="s">
        <v>57</v>
      </c>
      <c r="F6" s="149"/>
      <c r="G6" s="150"/>
      <c r="H6" s="41">
        <v>-0.08</v>
      </c>
    </row>
    <row r="7" spans="1:11" ht="14" thickBot="1" x14ac:dyDescent="0.35"/>
    <row r="8" spans="1:11" ht="14" thickBot="1" x14ac:dyDescent="0.35">
      <c r="B8" s="158" t="s">
        <v>33</v>
      </c>
      <c r="C8" s="159"/>
      <c r="D8" s="159"/>
      <c r="E8" s="159"/>
      <c r="F8" s="159"/>
      <c r="G8" s="159"/>
      <c r="H8" s="160"/>
    </row>
    <row r="9" spans="1:11" x14ac:dyDescent="0.3">
      <c r="B9" s="88"/>
      <c r="C9" s="85"/>
      <c r="D9" s="85"/>
      <c r="E9" s="85"/>
      <c r="F9" s="89">
        <f>Produktionsår</f>
        <v>2014</v>
      </c>
      <c r="G9" s="90"/>
      <c r="H9" s="91">
        <f>OpdateretÅrstal</f>
        <v>2025</v>
      </c>
    </row>
    <row r="10" spans="1:11" ht="12.75" customHeight="1" thickBot="1" x14ac:dyDescent="0.35">
      <c r="B10" s="32" t="s">
        <v>34</v>
      </c>
      <c r="C10" s="154" t="s">
        <v>35</v>
      </c>
      <c r="D10" s="154"/>
      <c r="E10" s="155"/>
      <c r="F10" s="86" t="s">
        <v>36</v>
      </c>
      <c r="G10" s="87" t="s">
        <v>37</v>
      </c>
      <c r="H10" s="91" t="s">
        <v>38</v>
      </c>
    </row>
    <row r="11" spans="1:11" ht="12.75" customHeight="1" x14ac:dyDescent="0.3">
      <c r="B11" s="17" t="s">
        <v>39</v>
      </c>
      <c r="C11" s="161" t="s">
        <v>40</v>
      </c>
      <c r="D11" s="161"/>
      <c r="E11" s="161"/>
      <c r="F11" s="84">
        <v>1</v>
      </c>
      <c r="G11" s="83">
        <f>4*F11</f>
        <v>4</v>
      </c>
      <c r="H11" s="96">
        <f>G11*(VLOOKUP(OpdateretÅrstal,'Prisliste tillæg'!$A$4:$C$61,3,FALSE)/VLOOKUP(Produktionsår,'Prisliste tillæg'!$A$5:$C$61,3,FALSE))</f>
        <v>6.544693308515301</v>
      </c>
    </row>
    <row r="12" spans="1:11" ht="12.75" customHeight="1" x14ac:dyDescent="0.3">
      <c r="B12" s="17" t="s">
        <v>41</v>
      </c>
      <c r="C12" s="161" t="s">
        <v>42</v>
      </c>
      <c r="D12" s="161"/>
      <c r="E12" s="161"/>
      <c r="F12" s="18">
        <v>129.1</v>
      </c>
      <c r="G12" s="37">
        <f>F12</f>
        <v>129.1</v>
      </c>
      <c r="H12" s="40">
        <f>G12*(VLOOKUP(OpdateretÅrstal,'Prisliste tillæg'!$A$4:$C$61,3,FALSE)/VLOOKUP(Produktionsår,'Prisliste tillæg'!$A$5:$C$61,3,FALSE))</f>
        <v>211.22997653233134</v>
      </c>
    </row>
    <row r="13" spans="1:11" ht="12.75" customHeight="1" x14ac:dyDescent="0.3">
      <c r="B13" s="17" t="s">
        <v>43</v>
      </c>
      <c r="C13" s="162" t="s">
        <v>44</v>
      </c>
      <c r="D13" s="163"/>
      <c r="E13" s="164"/>
      <c r="F13" s="70">
        <v>33.19</v>
      </c>
      <c r="G13" s="38">
        <f>F13</f>
        <v>33.19</v>
      </c>
      <c r="H13" s="40">
        <f>G13*(VLOOKUP(OpdateretÅrstal,'Prisliste tillæg'!$A$4:$C$61,3,FALSE)/VLOOKUP(Produktionsår,'Prisliste tillæg'!$A$5:$C$61,3,FALSE))</f>
        <v>54.304592727405705</v>
      </c>
    </row>
    <row r="14" spans="1:11" ht="12.75" customHeight="1" x14ac:dyDescent="0.3">
      <c r="B14" s="17" t="s">
        <v>45</v>
      </c>
      <c r="C14" s="161" t="s">
        <v>46</v>
      </c>
      <c r="D14" s="161"/>
      <c r="E14" s="161"/>
      <c r="F14" s="18">
        <v>28.07</v>
      </c>
      <c r="G14" s="37">
        <f>F14*2</f>
        <v>56.14</v>
      </c>
      <c r="H14" s="40">
        <f>G14*(VLOOKUP(OpdateretÅrstal,'Prisliste tillæg'!$A$4:$C$61,3,FALSE)/VLOOKUP(Produktionsår,'Prisliste tillæg'!$A$5:$C$61,3,FALSE))</f>
        <v>91.854770585012247</v>
      </c>
    </row>
    <row r="15" spans="1:11" ht="12.75" customHeight="1" x14ac:dyDescent="0.3">
      <c r="B15" s="33"/>
      <c r="C15" s="165"/>
      <c r="D15" s="166"/>
      <c r="E15" s="167"/>
      <c r="F15" s="2"/>
      <c r="G15" s="19"/>
      <c r="H15" s="40"/>
    </row>
    <row r="16" spans="1:11" ht="12.75" customHeight="1" thickBot="1" x14ac:dyDescent="0.35">
      <c r="B16" s="34"/>
      <c r="C16" s="157" t="s">
        <v>47</v>
      </c>
      <c r="D16" s="157"/>
      <c r="E16" s="157"/>
      <c r="F16" s="35"/>
      <c r="G16" s="39">
        <f>SUM(G11:G15)+(SUM(G12:G14)*H6)</f>
        <v>204.9556</v>
      </c>
      <c r="H16" s="97">
        <f>G16*(VLOOKUP(OpdateretÅrstal,'Prisliste tillæg'!$A$4:$C$61,3,FALSE)/VLOOKUP(Produktionsår,'Prisliste tillæg'!$A$5:$C$61,3,FALSE))</f>
        <v>335.34288596568467</v>
      </c>
    </row>
    <row r="18" ht="25.5" customHeight="1" x14ac:dyDescent="0.3"/>
    <row r="19" ht="25.5" customHeight="1" x14ac:dyDescent="0.3"/>
    <row r="20" ht="25.5" customHeight="1" x14ac:dyDescent="0.3"/>
  </sheetData>
  <mergeCells count="12">
    <mergeCell ref="A1:E1"/>
    <mergeCell ref="G1:K1"/>
    <mergeCell ref="B6:C6"/>
    <mergeCell ref="E6:G6"/>
    <mergeCell ref="B8:H8"/>
    <mergeCell ref="C15:E15"/>
    <mergeCell ref="C16:E16"/>
    <mergeCell ref="C10:E10"/>
    <mergeCell ref="C11:E11"/>
    <mergeCell ref="C12:E12"/>
    <mergeCell ref="C13:E13"/>
    <mergeCell ref="C14:E1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2">
    <tabColor theme="9" tint="-0.249977111117893"/>
  </sheetPr>
  <dimension ref="A1:K24"/>
  <sheetViews>
    <sheetView workbookViewId="0">
      <selection activeCell="H10" sqref="H10"/>
    </sheetView>
  </sheetViews>
  <sheetFormatPr defaultRowHeight="13.5" x14ac:dyDescent="0.3"/>
  <cols>
    <col min="2" max="2" width="10.84375" customWidth="1"/>
    <col min="3" max="3" width="12.23046875" customWidth="1"/>
    <col min="5" max="5" width="21.61328125" customWidth="1"/>
    <col min="6" max="8" width="10.4609375" bestFit="1" customWidth="1"/>
    <col min="9" max="9" width="9.4609375" bestFit="1" customWidth="1"/>
    <col min="10" max="11" width="12.15234375" bestFit="1" customWidth="1"/>
  </cols>
  <sheetData>
    <row r="1" spans="1:11" ht="14" thickBot="1" x14ac:dyDescent="0.35">
      <c r="A1" s="174" t="s">
        <v>27</v>
      </c>
      <c r="B1" s="175"/>
      <c r="C1" s="175"/>
      <c r="D1" s="175"/>
      <c r="E1" s="175"/>
      <c r="F1" s="72">
        <v>11</v>
      </c>
      <c r="G1" s="175" t="s">
        <v>28</v>
      </c>
      <c r="H1" s="175"/>
      <c r="I1" s="175"/>
      <c r="J1" s="175"/>
      <c r="K1" s="176"/>
    </row>
    <row r="3" spans="1:11" x14ac:dyDescent="0.3">
      <c r="C3" s="82" t="s">
        <v>29</v>
      </c>
      <c r="D3" s="81">
        <v>2014</v>
      </c>
      <c r="E3" t="s">
        <v>30</v>
      </c>
    </row>
    <row r="6" spans="1:11" x14ac:dyDescent="0.3">
      <c r="B6" s="156" t="s">
        <v>54</v>
      </c>
      <c r="C6" s="156"/>
      <c r="D6" s="36">
        <v>4000</v>
      </c>
      <c r="E6" s="148" t="s">
        <v>57</v>
      </c>
      <c r="F6" s="149"/>
      <c r="G6" s="150"/>
      <c r="H6" s="41">
        <v>-0.08</v>
      </c>
    </row>
    <row r="7" spans="1:11" ht="14" thickBot="1" x14ac:dyDescent="0.35"/>
    <row r="8" spans="1:11" ht="14" thickBot="1" x14ac:dyDescent="0.35">
      <c r="B8" s="158" t="s">
        <v>33</v>
      </c>
      <c r="C8" s="159"/>
      <c r="D8" s="159"/>
      <c r="E8" s="159"/>
      <c r="F8" s="159"/>
      <c r="G8" s="159"/>
      <c r="H8" s="160"/>
    </row>
    <row r="9" spans="1:11" x14ac:dyDescent="0.3">
      <c r="B9" s="88"/>
      <c r="C9" s="85"/>
      <c r="D9" s="85"/>
      <c r="E9" s="85"/>
      <c r="F9" s="89">
        <f>Produktionsår</f>
        <v>2014</v>
      </c>
      <c r="G9" s="90"/>
      <c r="H9" s="91">
        <f>OpdateretÅrstal</f>
        <v>2025</v>
      </c>
    </row>
    <row r="10" spans="1:11" ht="12.75" customHeight="1" thickBot="1" x14ac:dyDescent="0.35">
      <c r="B10" s="32" t="s">
        <v>34</v>
      </c>
      <c r="C10" s="154" t="s">
        <v>35</v>
      </c>
      <c r="D10" s="154"/>
      <c r="E10" s="155"/>
      <c r="F10" s="86" t="s">
        <v>36</v>
      </c>
      <c r="G10" s="87" t="s">
        <v>37</v>
      </c>
      <c r="H10" s="91" t="s">
        <v>38</v>
      </c>
    </row>
    <row r="11" spans="1:11" ht="12.75" customHeight="1" x14ac:dyDescent="0.3">
      <c r="B11" s="17" t="s">
        <v>39</v>
      </c>
      <c r="C11" s="161" t="s">
        <v>40</v>
      </c>
      <c r="D11" s="161"/>
      <c r="E11" s="161"/>
      <c r="F11" s="84">
        <v>1</v>
      </c>
      <c r="G11" s="83">
        <f>4*F11</f>
        <v>4</v>
      </c>
      <c r="H11" s="96">
        <f>G11*(VLOOKUP(OpdateretÅrstal,'Prisliste tillæg'!$A$4:$C$61,3,FALSE)/VLOOKUP(Produktionsår,'Prisliste tillæg'!$A$5:$C$61,3,FALSE))</f>
        <v>6.544693308515301</v>
      </c>
    </row>
    <row r="12" spans="1:11" ht="12.75" customHeight="1" x14ac:dyDescent="0.3">
      <c r="B12" s="17" t="s">
        <v>48</v>
      </c>
      <c r="C12" s="161" t="s">
        <v>42</v>
      </c>
      <c r="D12" s="161"/>
      <c r="E12" s="161"/>
      <c r="F12" s="18">
        <v>147.69</v>
      </c>
      <c r="G12" s="37">
        <f>F12</f>
        <v>147.69</v>
      </c>
      <c r="H12" s="40">
        <f>G12*(VLOOKUP(OpdateretÅrstal,'Prisliste tillæg'!$A$4:$C$61,3,FALSE)/VLOOKUP(Produktionsår,'Prisliste tillæg'!$A$5:$C$61,3,FALSE))</f>
        <v>241.64643868365619</v>
      </c>
    </row>
    <row r="13" spans="1:11" ht="12.75" customHeight="1" x14ac:dyDescent="0.3">
      <c r="B13" s="17" t="s">
        <v>49</v>
      </c>
      <c r="C13" s="162" t="s">
        <v>44</v>
      </c>
      <c r="D13" s="163"/>
      <c r="E13" s="164"/>
      <c r="F13" s="70">
        <v>33.19</v>
      </c>
      <c r="G13" s="38">
        <f>F13</f>
        <v>33.19</v>
      </c>
      <c r="H13" s="40">
        <f>G13*(VLOOKUP(OpdateretÅrstal,'Prisliste tillæg'!$A$4:$C$61,3,FALSE)/VLOOKUP(Produktionsår,'Prisliste tillæg'!$A$5:$C$61,3,FALSE))</f>
        <v>54.304592727405705</v>
      </c>
    </row>
    <row r="14" spans="1:11" ht="12.75" customHeight="1" x14ac:dyDescent="0.3">
      <c r="B14" s="17" t="s">
        <v>50</v>
      </c>
      <c r="C14" s="161" t="s">
        <v>46</v>
      </c>
      <c r="D14" s="161"/>
      <c r="E14" s="161"/>
      <c r="F14" s="18">
        <v>33.19</v>
      </c>
      <c r="G14" s="37">
        <f>F14*2</f>
        <v>66.38</v>
      </c>
      <c r="H14" s="40">
        <f>G14*(VLOOKUP(OpdateretÅrstal,'Prisliste tillæg'!$A$4:$C$61,3,FALSE)/VLOOKUP(Produktionsår,'Prisliste tillæg'!$A$5:$C$61,3,FALSE))</f>
        <v>108.60918545481141</v>
      </c>
    </row>
    <row r="15" spans="1:11" ht="12.75" customHeight="1" x14ac:dyDescent="0.3">
      <c r="B15" s="33"/>
      <c r="C15" s="165"/>
      <c r="D15" s="166"/>
      <c r="E15" s="167"/>
      <c r="F15" s="2"/>
      <c r="G15" s="19"/>
      <c r="H15" s="40"/>
    </row>
    <row r="16" spans="1:11" ht="12.75" customHeight="1" thickBot="1" x14ac:dyDescent="0.35">
      <c r="B16" s="34"/>
      <c r="C16" s="157" t="s">
        <v>47</v>
      </c>
      <c r="D16" s="157"/>
      <c r="E16" s="157"/>
      <c r="F16" s="35"/>
      <c r="G16" s="39">
        <f>SUM(G11:G15)+(SUM(G12:G14)*H6)</f>
        <v>231.47919999999999</v>
      </c>
      <c r="H16" s="97">
        <f>G16*(VLOOKUP(OpdateretÅrstal,'Prisliste tillæg'!$A$4:$C$61,3,FALSE)/VLOOKUP(Produktionsår,'Prisliste tillæg'!$A$5:$C$61,3,FALSE))</f>
        <v>378.74009282511872</v>
      </c>
    </row>
    <row r="18" ht="25.5" customHeight="1" x14ac:dyDescent="0.3"/>
    <row r="19" ht="25.5" customHeight="1" x14ac:dyDescent="0.3"/>
    <row r="20" ht="25.5" customHeight="1" x14ac:dyDescent="0.3"/>
    <row r="21" ht="12.75" customHeight="1" x14ac:dyDescent="0.3"/>
    <row r="22" ht="12.75" customHeight="1" x14ac:dyDescent="0.3"/>
    <row r="23" ht="12.75" customHeight="1" x14ac:dyDescent="0.3"/>
    <row r="24" ht="13.5" customHeight="1" x14ac:dyDescent="0.3"/>
  </sheetData>
  <mergeCells count="12">
    <mergeCell ref="A1:E1"/>
    <mergeCell ref="G1:K1"/>
    <mergeCell ref="B6:C6"/>
    <mergeCell ref="E6:G6"/>
    <mergeCell ref="B8:H8"/>
    <mergeCell ref="C15:E15"/>
    <mergeCell ref="C16:E16"/>
    <mergeCell ref="C10:E10"/>
    <mergeCell ref="C11:E11"/>
    <mergeCell ref="C12:E12"/>
    <mergeCell ref="C13:E13"/>
    <mergeCell ref="C14:E1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3">
    <tabColor theme="9" tint="-0.249977111117893"/>
  </sheetPr>
  <dimension ref="A1:K20"/>
  <sheetViews>
    <sheetView workbookViewId="0">
      <selection activeCell="H10" sqref="H10"/>
    </sheetView>
  </sheetViews>
  <sheetFormatPr defaultRowHeight="13.5" x14ac:dyDescent="0.3"/>
  <cols>
    <col min="2" max="2" width="10.84375" customWidth="1"/>
    <col min="3" max="3" width="12.23046875" customWidth="1"/>
    <col min="5" max="5" width="21.61328125" customWidth="1"/>
    <col min="6" max="8" width="10.4609375" bestFit="1" customWidth="1"/>
    <col min="9" max="9" width="9.4609375" bestFit="1" customWidth="1"/>
    <col min="10" max="11" width="12.15234375" bestFit="1" customWidth="1"/>
  </cols>
  <sheetData>
    <row r="1" spans="1:11" ht="14" thickBot="1" x14ac:dyDescent="0.35">
      <c r="A1" s="174" t="s">
        <v>27</v>
      </c>
      <c r="B1" s="175"/>
      <c r="C1" s="175"/>
      <c r="D1" s="175"/>
      <c r="E1" s="175"/>
      <c r="F1" s="72">
        <v>12</v>
      </c>
      <c r="G1" s="175" t="s">
        <v>28</v>
      </c>
      <c r="H1" s="175"/>
      <c r="I1" s="175"/>
      <c r="J1" s="175"/>
      <c r="K1" s="176"/>
    </row>
    <row r="3" spans="1:11" x14ac:dyDescent="0.3">
      <c r="C3" s="82" t="s">
        <v>29</v>
      </c>
      <c r="D3" s="81">
        <v>2014</v>
      </c>
      <c r="E3" t="s">
        <v>30</v>
      </c>
    </row>
    <row r="6" spans="1:11" x14ac:dyDescent="0.3">
      <c r="B6" s="156" t="s">
        <v>54</v>
      </c>
      <c r="C6" s="156"/>
      <c r="D6" s="36">
        <v>5000</v>
      </c>
      <c r="E6" s="148" t="s">
        <v>57</v>
      </c>
      <c r="F6" s="149"/>
      <c r="G6" s="150"/>
      <c r="H6" s="41">
        <v>-0.08</v>
      </c>
    </row>
    <row r="7" spans="1:11" ht="14" thickBot="1" x14ac:dyDescent="0.35"/>
    <row r="8" spans="1:11" ht="14" thickBot="1" x14ac:dyDescent="0.35">
      <c r="B8" s="158" t="s">
        <v>33</v>
      </c>
      <c r="C8" s="159"/>
      <c r="D8" s="159"/>
      <c r="E8" s="159"/>
      <c r="F8" s="159"/>
      <c r="G8" s="159"/>
      <c r="H8" s="160"/>
    </row>
    <row r="9" spans="1:11" x14ac:dyDescent="0.3">
      <c r="B9" s="88"/>
      <c r="C9" s="85"/>
      <c r="D9" s="85"/>
      <c r="E9" s="85"/>
      <c r="F9" s="89">
        <f>Produktionsår</f>
        <v>2014</v>
      </c>
      <c r="G9" s="90"/>
      <c r="H9" s="91">
        <f>OpdateretÅrstal</f>
        <v>2025</v>
      </c>
    </row>
    <row r="10" spans="1:11" ht="12.75" customHeight="1" thickBot="1" x14ac:dyDescent="0.35">
      <c r="B10" s="32" t="s">
        <v>34</v>
      </c>
      <c r="C10" s="154" t="s">
        <v>35</v>
      </c>
      <c r="D10" s="154"/>
      <c r="E10" s="155"/>
      <c r="F10" s="86" t="s">
        <v>36</v>
      </c>
      <c r="G10" s="87" t="s">
        <v>37</v>
      </c>
      <c r="H10" s="91" t="s">
        <v>38</v>
      </c>
    </row>
    <row r="11" spans="1:11" ht="12.75" customHeight="1" x14ac:dyDescent="0.3">
      <c r="B11" s="17" t="s">
        <v>39</v>
      </c>
      <c r="C11" s="161" t="s">
        <v>40</v>
      </c>
      <c r="D11" s="161"/>
      <c r="E11" s="161"/>
      <c r="F11" s="84">
        <v>1</v>
      </c>
      <c r="G11" s="83">
        <f>4*F11</f>
        <v>4</v>
      </c>
      <c r="H11" s="96">
        <f>G11*(VLOOKUP(OpdateretÅrstal,'Prisliste tillæg'!$A$4:$C$61,3,FALSE)/VLOOKUP(Produktionsår,'Prisliste tillæg'!$A$5:$C$61,3,FALSE))</f>
        <v>6.544693308515301</v>
      </c>
    </row>
    <row r="12" spans="1:11" ht="12.75" customHeight="1" x14ac:dyDescent="0.3">
      <c r="B12" s="17" t="s">
        <v>51</v>
      </c>
      <c r="C12" s="161" t="s">
        <v>42</v>
      </c>
      <c r="D12" s="161"/>
      <c r="E12" s="161"/>
      <c r="F12" s="18">
        <v>160.47</v>
      </c>
      <c r="G12" s="37">
        <f>F12</f>
        <v>160.47</v>
      </c>
      <c r="H12" s="40">
        <f>G12*(VLOOKUP(OpdateretÅrstal,'Prisliste tillæg'!$A$4:$C$61,3,FALSE)/VLOOKUP(Produktionsår,'Prisliste tillæg'!$A$5:$C$61,3,FALSE))</f>
        <v>262.55673380436258</v>
      </c>
    </row>
    <row r="13" spans="1:11" ht="12.75" customHeight="1" x14ac:dyDescent="0.3">
      <c r="B13" s="17" t="s">
        <v>52</v>
      </c>
      <c r="C13" s="162" t="s">
        <v>44</v>
      </c>
      <c r="D13" s="163"/>
      <c r="E13" s="164"/>
      <c r="F13" s="70">
        <v>33.19</v>
      </c>
      <c r="G13" s="38">
        <f>F13</f>
        <v>33.19</v>
      </c>
      <c r="H13" s="40">
        <f>G13*(VLOOKUP(OpdateretÅrstal,'Prisliste tillæg'!$A$4:$C$61,3,FALSE)/VLOOKUP(Produktionsår,'Prisliste tillæg'!$A$5:$C$61,3,FALSE))</f>
        <v>54.304592727405705</v>
      </c>
    </row>
    <row r="14" spans="1:11" ht="12.75" customHeight="1" x14ac:dyDescent="0.3">
      <c r="B14" s="17" t="s">
        <v>53</v>
      </c>
      <c r="C14" s="161" t="s">
        <v>46</v>
      </c>
      <c r="D14" s="161"/>
      <c r="E14" s="161"/>
      <c r="F14" s="18">
        <v>38.5</v>
      </c>
      <c r="G14" s="37">
        <f>F14*2</f>
        <v>77</v>
      </c>
      <c r="H14" s="40">
        <f>G14*(VLOOKUP(OpdateretÅrstal,'Prisliste tillæg'!$A$4:$C$61,3,FALSE)/VLOOKUP(Produktionsår,'Prisliste tillæg'!$A$5:$C$61,3,FALSE))</f>
        <v>125.98534618891955</v>
      </c>
    </row>
    <row r="15" spans="1:11" ht="12.75" customHeight="1" x14ac:dyDescent="0.3">
      <c r="B15" s="33"/>
      <c r="C15" s="165"/>
      <c r="D15" s="166"/>
      <c r="E15" s="167"/>
      <c r="F15" s="2"/>
      <c r="G15" s="19"/>
      <c r="H15" s="40"/>
    </row>
    <row r="16" spans="1:11" ht="12.75" customHeight="1" thickBot="1" x14ac:dyDescent="0.35">
      <c r="B16" s="34"/>
      <c r="C16" s="157" t="s">
        <v>47</v>
      </c>
      <c r="D16" s="157"/>
      <c r="E16" s="157"/>
      <c r="F16" s="35"/>
      <c r="G16" s="39">
        <f>SUM(G11:G15)+(SUM(G12:G14)*H6)</f>
        <v>253.00719999999995</v>
      </c>
      <c r="H16" s="97">
        <f>G16*(VLOOKUP(OpdateretÅrstal,'Prisliste tillæg'!$A$4:$C$61,3,FALSE)/VLOOKUP(Produktionsår,'Prisliste tillæg'!$A$5:$C$61,3,FALSE))</f>
        <v>413.96363221154803</v>
      </c>
    </row>
    <row r="18" ht="25.5" customHeight="1" x14ac:dyDescent="0.3"/>
    <row r="19" ht="25.5" customHeight="1" x14ac:dyDescent="0.3"/>
    <row r="20" ht="26.25" customHeight="1" x14ac:dyDescent="0.3"/>
  </sheetData>
  <mergeCells count="12">
    <mergeCell ref="A1:E1"/>
    <mergeCell ref="G1:K1"/>
    <mergeCell ref="B6:C6"/>
    <mergeCell ref="E6:G6"/>
    <mergeCell ref="B8:H8"/>
    <mergeCell ref="C15:E15"/>
    <mergeCell ref="C16:E16"/>
    <mergeCell ref="C10:E10"/>
    <mergeCell ref="C11:E11"/>
    <mergeCell ref="C12:E12"/>
    <mergeCell ref="C13:E13"/>
    <mergeCell ref="C14:E1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tabColor rgb="FFFF00FF"/>
  </sheetPr>
  <dimension ref="A1:K16"/>
  <sheetViews>
    <sheetView workbookViewId="0">
      <selection activeCell="H10" sqref="H10"/>
    </sheetView>
  </sheetViews>
  <sheetFormatPr defaultRowHeight="13.5" x14ac:dyDescent="0.3"/>
  <cols>
    <col min="2" max="2" width="10.3828125" customWidth="1"/>
    <col min="3" max="3" width="21.3828125" customWidth="1"/>
    <col min="4" max="4" width="4.84375" customWidth="1"/>
    <col min="5" max="5" width="15" customWidth="1"/>
    <col min="6" max="6" width="13.3828125" customWidth="1"/>
    <col min="7" max="7" width="13.61328125" customWidth="1"/>
    <col min="8" max="10" width="10.4609375" customWidth="1"/>
    <col min="11" max="11" width="12" customWidth="1"/>
  </cols>
  <sheetData>
    <row r="1" spans="1:11" ht="14" thickBot="1" x14ac:dyDescent="0.35">
      <c r="A1" s="177" t="s">
        <v>27</v>
      </c>
      <c r="B1" s="178"/>
      <c r="C1" s="178"/>
      <c r="D1" s="178"/>
      <c r="E1" s="178"/>
      <c r="F1" s="92">
        <v>13</v>
      </c>
      <c r="G1" s="178" t="s">
        <v>28</v>
      </c>
      <c r="H1" s="178"/>
      <c r="I1" s="178"/>
      <c r="J1" s="178"/>
      <c r="K1" s="179"/>
    </row>
    <row r="3" spans="1:11" x14ac:dyDescent="0.3">
      <c r="C3" s="82" t="s">
        <v>29</v>
      </c>
      <c r="D3" s="81">
        <v>2014</v>
      </c>
      <c r="E3" t="s">
        <v>30</v>
      </c>
    </row>
    <row r="6" spans="1:11" x14ac:dyDescent="0.3">
      <c r="B6" s="156" t="s">
        <v>31</v>
      </c>
      <c r="C6" s="156"/>
      <c r="D6" s="36">
        <f>'Samle ark'!A35</f>
        <v>3000</v>
      </c>
      <c r="E6" s="148" t="s">
        <v>32</v>
      </c>
      <c r="F6" s="149"/>
      <c r="G6" s="150"/>
      <c r="H6" s="41">
        <v>0.05</v>
      </c>
    </row>
    <row r="7" spans="1:11" ht="14" thickBot="1" x14ac:dyDescent="0.35"/>
    <row r="8" spans="1:11" ht="14" thickBot="1" x14ac:dyDescent="0.35">
      <c r="B8" s="158" t="s">
        <v>58</v>
      </c>
      <c r="C8" s="159"/>
      <c r="D8" s="159"/>
      <c r="E8" s="159"/>
      <c r="F8" s="159"/>
      <c r="G8" s="159"/>
      <c r="H8" s="160"/>
    </row>
    <row r="9" spans="1:11" x14ac:dyDescent="0.3">
      <c r="B9" s="88"/>
      <c r="C9" s="85"/>
      <c r="D9" s="85"/>
      <c r="E9" s="85"/>
      <c r="F9" s="89">
        <f>Produktionsår</f>
        <v>2014</v>
      </c>
      <c r="G9" s="90"/>
      <c r="H9" s="91">
        <f>OpdateretÅrstal</f>
        <v>2025</v>
      </c>
    </row>
    <row r="10" spans="1:11" ht="12.75" customHeight="1" thickBot="1" x14ac:dyDescent="0.35">
      <c r="B10" s="32" t="s">
        <v>34</v>
      </c>
      <c r="C10" s="154" t="s">
        <v>35</v>
      </c>
      <c r="D10" s="154"/>
      <c r="E10" s="155"/>
      <c r="F10" s="86" t="s">
        <v>36</v>
      </c>
      <c r="G10" s="87" t="s">
        <v>37</v>
      </c>
      <c r="H10" s="91" t="s">
        <v>38</v>
      </c>
    </row>
    <row r="11" spans="1:11" ht="12.75" customHeight="1" x14ac:dyDescent="0.3">
      <c r="B11" s="17" t="s">
        <v>39</v>
      </c>
      <c r="C11" s="161" t="s">
        <v>40</v>
      </c>
      <c r="D11" s="161"/>
      <c r="E11" s="161"/>
      <c r="F11" s="84">
        <v>1</v>
      </c>
      <c r="G11" s="83">
        <f>4*F11</f>
        <v>4</v>
      </c>
      <c r="H11" s="96">
        <f>G11*(VLOOKUP(OpdateretÅrstal,'Prisliste tillæg'!$A$4:$C$61,3,FALSE)/VLOOKUP(Produktionsår,'Prisliste tillæg'!$A$5:$C$61,3,FALSE))</f>
        <v>6.544693308515301</v>
      </c>
    </row>
    <row r="12" spans="1:11" ht="12.75" customHeight="1" x14ac:dyDescent="0.3">
      <c r="B12" s="17" t="s">
        <v>59</v>
      </c>
      <c r="C12" s="161" t="s">
        <v>42</v>
      </c>
      <c r="D12" s="161"/>
      <c r="E12" s="161"/>
      <c r="F12" s="18">
        <v>140.05000000000001</v>
      </c>
      <c r="G12" s="37">
        <f>F12</f>
        <v>140.05000000000001</v>
      </c>
      <c r="H12" s="40">
        <f>G12*(VLOOKUP(OpdateretÅrstal,'Prisliste tillæg'!$A$4:$C$61,3,FALSE)/VLOOKUP(Produktionsår,'Prisliste tillæg'!$A$5:$C$61,3,FALSE))</f>
        <v>229.146074464392</v>
      </c>
    </row>
    <row r="13" spans="1:11" ht="12.75" customHeight="1" x14ac:dyDescent="0.3">
      <c r="B13" s="17" t="s">
        <v>60</v>
      </c>
      <c r="C13" s="162" t="s">
        <v>44</v>
      </c>
      <c r="D13" s="163"/>
      <c r="E13" s="164"/>
      <c r="F13" s="70">
        <v>33.19</v>
      </c>
      <c r="G13" s="38">
        <f>F13</f>
        <v>33.19</v>
      </c>
      <c r="H13" s="40">
        <f>G13*(VLOOKUP(OpdateretÅrstal,'Prisliste tillæg'!$A$4:$C$61,3,FALSE)/VLOOKUP(Produktionsår,'Prisliste tillæg'!$A$5:$C$61,3,FALSE))</f>
        <v>54.304592727405705</v>
      </c>
    </row>
    <row r="14" spans="1:11" ht="12.75" customHeight="1" x14ac:dyDescent="0.3">
      <c r="B14" s="17" t="s">
        <v>61</v>
      </c>
      <c r="C14" s="161" t="s">
        <v>46</v>
      </c>
      <c r="D14" s="161"/>
      <c r="E14" s="161"/>
      <c r="F14" s="18">
        <v>29.71</v>
      </c>
      <c r="G14" s="37">
        <f>F14*2</f>
        <v>59.42</v>
      </c>
      <c r="H14" s="40">
        <f>G14*(VLOOKUP(OpdateretÅrstal,'Prisliste tillæg'!$A$4:$C$61,3,FALSE)/VLOOKUP(Produktionsår,'Prisliste tillæg'!$A$5:$C$61,3,FALSE))</f>
        <v>97.221419097994797</v>
      </c>
    </row>
    <row r="15" spans="1:11" ht="12.75" customHeight="1" x14ac:dyDescent="0.3">
      <c r="B15" s="33"/>
      <c r="C15" s="165"/>
      <c r="D15" s="166"/>
      <c r="E15" s="167"/>
      <c r="F15" s="2"/>
      <c r="G15" s="19"/>
      <c r="H15" s="40"/>
    </row>
    <row r="16" spans="1:11" ht="12.75" customHeight="1" thickBot="1" x14ac:dyDescent="0.35">
      <c r="B16" s="34"/>
      <c r="C16" s="157" t="s">
        <v>47</v>
      </c>
      <c r="D16" s="157"/>
      <c r="E16" s="157"/>
      <c r="F16" s="35"/>
      <c r="G16" s="39">
        <f>SUM(G11:G15)+(SUM(G12:G14)*H6)</f>
        <v>248.29300000000003</v>
      </c>
      <c r="H16" s="97">
        <f>G16*(VLOOKUP(OpdateretÅrstal,'Prisliste tillæg'!$A$4:$C$61,3,FALSE)/VLOOKUP(Produktionsår,'Prisliste tillæg'!$A$5:$C$61,3,FALSE))</f>
        <v>406.25038391279747</v>
      </c>
    </row>
  </sheetData>
  <mergeCells count="12">
    <mergeCell ref="C16:E16"/>
    <mergeCell ref="C11:E11"/>
    <mergeCell ref="C12:E12"/>
    <mergeCell ref="C13:E13"/>
    <mergeCell ref="C14:E14"/>
    <mergeCell ref="C15:E15"/>
    <mergeCell ref="C10:E10"/>
    <mergeCell ref="A1:E1"/>
    <mergeCell ref="G1:K1"/>
    <mergeCell ref="B6:C6"/>
    <mergeCell ref="E6:G6"/>
    <mergeCell ref="B8:H8"/>
  </mergeCells>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5">
    <tabColor rgb="FFFF00FF"/>
  </sheetPr>
  <dimension ref="A1:K27"/>
  <sheetViews>
    <sheetView workbookViewId="0">
      <selection activeCell="H10" sqref="H10"/>
    </sheetView>
  </sheetViews>
  <sheetFormatPr defaultRowHeight="13.5" x14ac:dyDescent="0.3"/>
  <cols>
    <col min="2" max="2" width="10.84375" customWidth="1"/>
    <col min="3" max="3" width="12.23046875" customWidth="1"/>
    <col min="5" max="5" width="21.61328125" customWidth="1"/>
    <col min="6" max="6" width="13.3828125" customWidth="1"/>
    <col min="7" max="7" width="13.61328125" customWidth="1"/>
    <col min="8" max="10" width="10.4609375" customWidth="1"/>
    <col min="11" max="11" width="12" customWidth="1"/>
  </cols>
  <sheetData>
    <row r="1" spans="1:11" ht="14" thickBot="1" x14ac:dyDescent="0.35">
      <c r="A1" s="177" t="s">
        <v>27</v>
      </c>
      <c r="B1" s="178"/>
      <c r="C1" s="178"/>
      <c r="D1" s="178"/>
      <c r="E1" s="178"/>
      <c r="F1" s="92">
        <v>14</v>
      </c>
      <c r="G1" s="178" t="s">
        <v>28</v>
      </c>
      <c r="H1" s="178"/>
      <c r="I1" s="178"/>
      <c r="J1" s="178"/>
      <c r="K1" s="179"/>
    </row>
    <row r="3" spans="1:11" x14ac:dyDescent="0.3">
      <c r="C3" s="82" t="s">
        <v>29</v>
      </c>
      <c r="D3" s="81">
        <v>2014</v>
      </c>
      <c r="E3" t="s">
        <v>30</v>
      </c>
    </row>
    <row r="6" spans="1:11" x14ac:dyDescent="0.3">
      <c r="B6" s="156" t="str">
        <f>'13'!B6:C6</f>
        <v>Dørens størrelse i mm</v>
      </c>
      <c r="C6" s="156"/>
      <c r="D6" s="36">
        <v>4000</v>
      </c>
      <c r="E6" s="148" t="s">
        <v>32</v>
      </c>
      <c r="F6" s="149"/>
      <c r="G6" s="150"/>
      <c r="H6" s="41">
        <v>0.05</v>
      </c>
    </row>
    <row r="7" spans="1:11" ht="14" thickBot="1" x14ac:dyDescent="0.35"/>
    <row r="8" spans="1:11" ht="14" thickBot="1" x14ac:dyDescent="0.35">
      <c r="B8" s="158" t="s">
        <v>58</v>
      </c>
      <c r="C8" s="159"/>
      <c r="D8" s="159"/>
      <c r="E8" s="159"/>
      <c r="F8" s="159"/>
      <c r="G8" s="159"/>
      <c r="H8" s="160"/>
    </row>
    <row r="9" spans="1:11" x14ac:dyDescent="0.3">
      <c r="B9" s="88"/>
      <c r="C9" s="85"/>
      <c r="D9" s="85"/>
      <c r="E9" s="85"/>
      <c r="F9" s="89">
        <f>Produktionsår</f>
        <v>2014</v>
      </c>
      <c r="G9" s="90"/>
      <c r="H9" s="91">
        <f>OpdateretÅrstal</f>
        <v>2025</v>
      </c>
    </row>
    <row r="10" spans="1:11" ht="12.75" customHeight="1" thickBot="1" x14ac:dyDescent="0.35">
      <c r="B10" s="32" t="s">
        <v>34</v>
      </c>
      <c r="C10" s="154" t="s">
        <v>35</v>
      </c>
      <c r="D10" s="154"/>
      <c r="E10" s="155"/>
      <c r="F10" s="86" t="s">
        <v>36</v>
      </c>
      <c r="G10" s="87" t="s">
        <v>37</v>
      </c>
      <c r="H10" s="91" t="s">
        <v>38</v>
      </c>
    </row>
    <row r="11" spans="1:11" ht="12.75" customHeight="1" x14ac:dyDescent="0.3">
      <c r="B11" s="17" t="s">
        <v>39</v>
      </c>
      <c r="C11" s="161" t="s">
        <v>40</v>
      </c>
      <c r="D11" s="161"/>
      <c r="E11" s="161"/>
      <c r="F11" s="84">
        <v>1</v>
      </c>
      <c r="G11" s="83">
        <f>4*F11</f>
        <v>4</v>
      </c>
      <c r="H11" s="96">
        <f>G11*(VLOOKUP(OpdateretÅrstal,'Prisliste tillæg'!$A$4:$C$61,3,FALSE)/VLOOKUP(Produktionsår,'Prisliste tillæg'!$A$5:$C$61,3,FALSE))</f>
        <v>6.544693308515301</v>
      </c>
    </row>
    <row r="12" spans="1:11" ht="12.75" customHeight="1" x14ac:dyDescent="0.3">
      <c r="B12" s="17" t="s">
        <v>62</v>
      </c>
      <c r="C12" s="161" t="s">
        <v>42</v>
      </c>
      <c r="D12" s="161"/>
      <c r="E12" s="161"/>
      <c r="F12" s="18">
        <v>160.65</v>
      </c>
      <c r="G12" s="37">
        <f>F12</f>
        <v>160.65</v>
      </c>
      <c r="H12" s="40">
        <f>G12*(VLOOKUP(OpdateretÅrstal,'Prisliste tillæg'!$A$4:$C$61,3,FALSE)/VLOOKUP(Produktionsår,'Prisliste tillæg'!$A$5:$C$61,3,FALSE))</f>
        <v>262.85124500324577</v>
      </c>
    </row>
    <row r="13" spans="1:11" ht="12.75" customHeight="1" x14ac:dyDescent="0.3">
      <c r="B13" s="17" t="s">
        <v>63</v>
      </c>
      <c r="C13" s="162" t="s">
        <v>44</v>
      </c>
      <c r="D13" s="163"/>
      <c r="E13" s="164"/>
      <c r="F13" s="70">
        <v>33.19</v>
      </c>
      <c r="G13" s="38">
        <f>F13</f>
        <v>33.19</v>
      </c>
      <c r="H13" s="40">
        <f>G13*(VLOOKUP(OpdateretÅrstal,'Prisliste tillæg'!$A$4:$C$61,3,FALSE)/VLOOKUP(Produktionsår,'Prisliste tillæg'!$A$5:$C$61,3,FALSE))</f>
        <v>54.304592727405705</v>
      </c>
    </row>
    <row r="14" spans="1:11" ht="12.75" customHeight="1" x14ac:dyDescent="0.3">
      <c r="B14" s="17" t="s">
        <v>64</v>
      </c>
      <c r="C14" s="161" t="s">
        <v>46</v>
      </c>
      <c r="D14" s="161"/>
      <c r="E14" s="161"/>
      <c r="F14" s="18">
        <v>35.81</v>
      </c>
      <c r="G14" s="37">
        <f>F14*2</f>
        <v>71.62</v>
      </c>
      <c r="H14" s="40">
        <f>G14*(VLOOKUP(OpdateretÅrstal,'Prisliste tillæg'!$A$4:$C$61,3,FALSE)/VLOOKUP(Produktionsår,'Prisliste tillæg'!$A$5:$C$61,3,FALSE))</f>
        <v>117.18273368896647</v>
      </c>
    </row>
    <row r="15" spans="1:11" ht="12.75" customHeight="1" x14ac:dyDescent="0.3">
      <c r="B15" s="33"/>
      <c r="C15" s="165"/>
      <c r="D15" s="166"/>
      <c r="E15" s="167"/>
      <c r="F15" s="2"/>
      <c r="G15" s="19"/>
      <c r="H15" s="40"/>
    </row>
    <row r="16" spans="1:11" ht="12.75" customHeight="1" thickBot="1" x14ac:dyDescent="0.35">
      <c r="B16" s="34"/>
      <c r="C16" s="157" t="s">
        <v>47</v>
      </c>
      <c r="D16" s="157"/>
      <c r="E16" s="157"/>
      <c r="F16" s="35"/>
      <c r="G16" s="39">
        <f>SUM(G11:G15)+(SUM(G12:G14)*H6)</f>
        <v>282.73300000000006</v>
      </c>
      <c r="H16" s="97">
        <f>G16*(VLOOKUP(OpdateretÅrstal,'Prisliste tillæg'!$A$4:$C$61,3,FALSE)/VLOOKUP(Produktionsår,'Prisliste tillæg'!$A$5:$C$61,3,FALSE))</f>
        <v>462.60019329911427</v>
      </c>
    </row>
    <row r="20" ht="27" customHeight="1" x14ac:dyDescent="0.3"/>
    <row r="21" ht="12.75" customHeight="1" x14ac:dyDescent="0.3"/>
    <row r="22" ht="12.75" customHeight="1" x14ac:dyDescent="0.3"/>
    <row r="23" ht="12.75" customHeight="1" x14ac:dyDescent="0.3"/>
    <row r="24" ht="12.75" customHeight="1" x14ac:dyDescent="0.3"/>
    <row r="25" ht="12.75" customHeight="1" x14ac:dyDescent="0.3"/>
    <row r="26" ht="12.75" customHeight="1" x14ac:dyDescent="0.3"/>
    <row r="27" ht="12.75" customHeight="1" x14ac:dyDescent="0.3"/>
  </sheetData>
  <mergeCells count="12">
    <mergeCell ref="C16:E16"/>
    <mergeCell ref="A1:E1"/>
    <mergeCell ref="G1:K1"/>
    <mergeCell ref="B6:C6"/>
    <mergeCell ref="E6:G6"/>
    <mergeCell ref="C10:E10"/>
    <mergeCell ref="C11:E11"/>
    <mergeCell ref="C12:E12"/>
    <mergeCell ref="C13:E13"/>
    <mergeCell ref="C14:E14"/>
    <mergeCell ref="C15:E15"/>
    <mergeCell ref="B8:H8"/>
  </mergeCells>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6">
    <tabColor rgb="FFFF00FF"/>
  </sheetPr>
  <dimension ref="A1:K20"/>
  <sheetViews>
    <sheetView workbookViewId="0">
      <selection activeCell="H10" sqref="H10"/>
    </sheetView>
  </sheetViews>
  <sheetFormatPr defaultRowHeight="13.5" x14ac:dyDescent="0.3"/>
  <cols>
    <col min="2" max="2" width="11.23046875" customWidth="1"/>
    <col min="3" max="3" width="12.23046875" customWidth="1"/>
    <col min="5" max="5" width="21.61328125" customWidth="1"/>
    <col min="6" max="6" width="13.3828125" customWidth="1"/>
    <col min="7" max="7" width="13.61328125" customWidth="1"/>
    <col min="8" max="8" width="10.4609375" customWidth="1"/>
    <col min="9" max="9" width="9.4609375" customWidth="1"/>
    <col min="10" max="11" width="10.4609375" customWidth="1"/>
  </cols>
  <sheetData>
    <row r="1" spans="1:11" ht="14" thickBot="1" x14ac:dyDescent="0.35">
      <c r="A1" s="177" t="s">
        <v>27</v>
      </c>
      <c r="B1" s="178"/>
      <c r="C1" s="178"/>
      <c r="D1" s="178"/>
      <c r="E1" s="178"/>
      <c r="F1" s="92">
        <v>15</v>
      </c>
      <c r="G1" s="178" t="s">
        <v>28</v>
      </c>
      <c r="H1" s="178"/>
      <c r="I1" s="178"/>
      <c r="J1" s="178"/>
      <c r="K1" s="179"/>
    </row>
    <row r="3" spans="1:11" x14ac:dyDescent="0.3">
      <c r="C3" s="82" t="s">
        <v>29</v>
      </c>
      <c r="D3" s="81">
        <v>2014</v>
      </c>
      <c r="E3" t="s">
        <v>30</v>
      </c>
    </row>
    <row r="6" spans="1:11" x14ac:dyDescent="0.3">
      <c r="B6" s="156" t="str">
        <f>'13'!B6:C6</f>
        <v>Dørens størrelse i mm</v>
      </c>
      <c r="C6" s="156"/>
      <c r="D6" s="36">
        <v>5000</v>
      </c>
      <c r="E6" s="148" t="s">
        <v>32</v>
      </c>
      <c r="F6" s="149"/>
      <c r="G6" s="150"/>
      <c r="H6" s="41">
        <v>0.05</v>
      </c>
    </row>
    <row r="7" spans="1:11" ht="14" thickBot="1" x14ac:dyDescent="0.35"/>
    <row r="8" spans="1:11" ht="14" thickBot="1" x14ac:dyDescent="0.35">
      <c r="B8" s="158" t="s">
        <v>58</v>
      </c>
      <c r="C8" s="159"/>
      <c r="D8" s="159"/>
      <c r="E8" s="159"/>
      <c r="F8" s="159"/>
      <c r="G8" s="159"/>
      <c r="H8" s="160"/>
    </row>
    <row r="9" spans="1:11" x14ac:dyDescent="0.3">
      <c r="B9" s="88"/>
      <c r="C9" s="85"/>
      <c r="D9" s="85"/>
      <c r="E9" s="85"/>
      <c r="F9" s="89">
        <f>Produktionsår</f>
        <v>2014</v>
      </c>
      <c r="G9" s="90"/>
      <c r="H9" s="91">
        <f>OpdateretÅrstal</f>
        <v>2025</v>
      </c>
    </row>
    <row r="10" spans="1:11" ht="12.75" customHeight="1" thickBot="1" x14ac:dyDescent="0.35">
      <c r="B10" s="32" t="s">
        <v>34</v>
      </c>
      <c r="C10" s="154" t="s">
        <v>35</v>
      </c>
      <c r="D10" s="154"/>
      <c r="E10" s="155"/>
      <c r="F10" s="86" t="s">
        <v>36</v>
      </c>
      <c r="G10" s="87" t="s">
        <v>37</v>
      </c>
      <c r="H10" s="91" t="s">
        <v>38</v>
      </c>
    </row>
    <row r="11" spans="1:11" ht="12.75" customHeight="1" x14ac:dyDescent="0.3">
      <c r="B11" s="17" t="s">
        <v>39</v>
      </c>
      <c r="C11" s="161" t="s">
        <v>40</v>
      </c>
      <c r="D11" s="161"/>
      <c r="E11" s="161"/>
      <c r="F11" s="84">
        <v>1</v>
      </c>
      <c r="G11" s="83">
        <f>4*F11</f>
        <v>4</v>
      </c>
      <c r="H11" s="96">
        <f>G11*(VLOOKUP(OpdateretÅrstal,'Prisliste tillæg'!$A$4:$C$61,3,FALSE)/VLOOKUP(Produktionsår,'Prisliste tillæg'!$A$5:$C$61,3,FALSE))</f>
        <v>6.544693308515301</v>
      </c>
    </row>
    <row r="12" spans="1:11" ht="12.75" customHeight="1" x14ac:dyDescent="0.3">
      <c r="B12" s="17" t="s">
        <v>65</v>
      </c>
      <c r="C12" s="161" t="s">
        <v>42</v>
      </c>
      <c r="D12" s="161"/>
      <c r="E12" s="161"/>
      <c r="F12" s="18">
        <v>175.08</v>
      </c>
      <c r="G12" s="37">
        <f>F12</f>
        <v>175.08</v>
      </c>
      <c r="H12" s="40">
        <f>G12*(VLOOKUP(OpdateretÅrstal,'Prisliste tillæg'!$A$4:$C$61,3,FALSE)/VLOOKUP(Produktionsår,'Prisliste tillæg'!$A$5:$C$61,3,FALSE))</f>
        <v>286.46122611371476</v>
      </c>
    </row>
    <row r="13" spans="1:11" ht="12.75" customHeight="1" x14ac:dyDescent="0.3">
      <c r="B13" s="17" t="s">
        <v>66</v>
      </c>
      <c r="C13" s="162" t="s">
        <v>44</v>
      </c>
      <c r="D13" s="163"/>
      <c r="E13" s="164"/>
      <c r="F13" s="70">
        <v>33.19</v>
      </c>
      <c r="G13" s="38">
        <f>F13</f>
        <v>33.19</v>
      </c>
      <c r="H13" s="40">
        <f>G13*(VLOOKUP(OpdateretÅrstal,'Prisliste tillæg'!$A$4:$C$61,3,FALSE)/VLOOKUP(Produktionsår,'Prisliste tillæg'!$A$5:$C$61,3,FALSE))</f>
        <v>54.304592727405705</v>
      </c>
    </row>
    <row r="14" spans="1:11" ht="12.75" customHeight="1" x14ac:dyDescent="0.3">
      <c r="B14" s="17" t="s">
        <v>67</v>
      </c>
      <c r="C14" s="161" t="s">
        <v>46</v>
      </c>
      <c r="D14" s="161"/>
      <c r="E14" s="161"/>
      <c r="F14" s="18">
        <v>41.99</v>
      </c>
      <c r="G14" s="37">
        <f>F14*2</f>
        <v>83.98</v>
      </c>
      <c r="H14" s="40">
        <f>G14*(VLOOKUP(OpdateretÅrstal,'Prisliste tillæg'!$A$4:$C$61,3,FALSE)/VLOOKUP(Produktionsår,'Prisliste tillæg'!$A$5:$C$61,3,FALSE))</f>
        <v>137.40583601227874</v>
      </c>
    </row>
    <row r="15" spans="1:11" ht="12.75" customHeight="1" x14ac:dyDescent="0.3">
      <c r="B15" s="33"/>
      <c r="C15" s="165"/>
      <c r="D15" s="166"/>
      <c r="E15" s="167"/>
      <c r="F15" s="2"/>
      <c r="G15" s="19"/>
      <c r="H15" s="40"/>
    </row>
    <row r="16" spans="1:11" ht="12.75" customHeight="1" thickBot="1" x14ac:dyDescent="0.35">
      <c r="B16" s="34"/>
      <c r="C16" s="157" t="s">
        <v>47</v>
      </c>
      <c r="D16" s="157"/>
      <c r="E16" s="157"/>
      <c r="F16" s="35"/>
      <c r="G16" s="39">
        <f>SUM(G11:G15)+(SUM(G12:G14)*H6)</f>
        <v>310.86250000000001</v>
      </c>
      <c r="H16" s="97">
        <f>G16*(VLOOKUP(OpdateretÅrstal,'Prisliste tillæg'!$A$4:$C$61,3,FALSE)/VLOOKUP(Produktionsår,'Prisliste tillæg'!$A$5:$C$61,3,FALSE))</f>
        <v>508.62493090458446</v>
      </c>
    </row>
    <row r="20" ht="25.5" customHeight="1" x14ac:dyDescent="0.3"/>
  </sheetData>
  <mergeCells count="12">
    <mergeCell ref="C16:E16"/>
    <mergeCell ref="A1:E1"/>
    <mergeCell ref="G1:K1"/>
    <mergeCell ref="B6:C6"/>
    <mergeCell ref="E6:G6"/>
    <mergeCell ref="C10:E10"/>
    <mergeCell ref="C11:E11"/>
    <mergeCell ref="C12:E12"/>
    <mergeCell ref="C13:E13"/>
    <mergeCell ref="C14:E14"/>
    <mergeCell ref="C15:E15"/>
    <mergeCell ref="B8:H8"/>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7">
    <tabColor rgb="FF00FF00"/>
  </sheetPr>
  <dimension ref="A1:K16"/>
  <sheetViews>
    <sheetView workbookViewId="0">
      <selection activeCell="H10" sqref="H10"/>
    </sheetView>
  </sheetViews>
  <sheetFormatPr defaultRowHeight="13.5" x14ac:dyDescent="0.3"/>
  <cols>
    <col min="2" max="2" width="10.3828125" customWidth="1"/>
    <col min="3" max="3" width="21.3828125" customWidth="1"/>
    <col min="4" max="4" width="4.84375" customWidth="1"/>
    <col min="5" max="5" width="15" customWidth="1"/>
    <col min="6" max="6" width="13.3828125" customWidth="1"/>
    <col min="7" max="7" width="13.61328125" customWidth="1"/>
    <col min="8" max="10" width="10.4609375" customWidth="1"/>
    <col min="11" max="11" width="12" customWidth="1"/>
  </cols>
  <sheetData>
    <row r="1" spans="1:11" ht="14" thickBot="1" x14ac:dyDescent="0.35">
      <c r="A1" s="180" t="s">
        <v>27</v>
      </c>
      <c r="B1" s="181"/>
      <c r="C1" s="181"/>
      <c r="D1" s="181"/>
      <c r="E1" s="181"/>
      <c r="F1" s="93">
        <v>16</v>
      </c>
      <c r="G1" s="181" t="s">
        <v>28</v>
      </c>
      <c r="H1" s="181"/>
      <c r="I1" s="181"/>
      <c r="J1" s="181"/>
      <c r="K1" s="182"/>
    </row>
    <row r="3" spans="1:11" x14ac:dyDescent="0.3">
      <c r="C3" s="82" t="s">
        <v>29</v>
      </c>
      <c r="D3" s="81">
        <v>2014</v>
      </c>
      <c r="E3" t="s">
        <v>30</v>
      </c>
    </row>
    <row r="6" spans="1:11" x14ac:dyDescent="0.3">
      <c r="B6" s="156" t="s">
        <v>31</v>
      </c>
      <c r="C6" s="156"/>
      <c r="D6" s="36">
        <f>'Samle ark'!A35</f>
        <v>3000</v>
      </c>
      <c r="E6" s="148" t="str">
        <f>'4'!E6:G6</f>
        <v>Gradueringen er fra 16 t.o.m 45 karme</v>
      </c>
      <c r="F6" s="149"/>
      <c r="G6" s="150"/>
      <c r="H6" s="41">
        <v>0</v>
      </c>
    </row>
    <row r="7" spans="1:11" ht="14" thickBot="1" x14ac:dyDescent="0.35"/>
    <row r="8" spans="1:11" ht="14" thickBot="1" x14ac:dyDescent="0.35">
      <c r="B8" s="158" t="s">
        <v>58</v>
      </c>
      <c r="C8" s="159"/>
      <c r="D8" s="159"/>
      <c r="E8" s="159"/>
      <c r="F8" s="159"/>
      <c r="G8" s="159"/>
      <c r="H8" s="160"/>
    </row>
    <row r="9" spans="1:11" x14ac:dyDescent="0.3">
      <c r="B9" s="88"/>
      <c r="C9" s="85"/>
      <c r="D9" s="85"/>
      <c r="E9" s="85"/>
      <c r="F9" s="89">
        <f>Produktionsår</f>
        <v>2014</v>
      </c>
      <c r="G9" s="90"/>
      <c r="H9" s="91">
        <f>OpdateretÅrstal</f>
        <v>2025</v>
      </c>
    </row>
    <row r="10" spans="1:11" ht="12.75" customHeight="1" thickBot="1" x14ac:dyDescent="0.35">
      <c r="B10" s="32" t="s">
        <v>34</v>
      </c>
      <c r="C10" s="154" t="s">
        <v>35</v>
      </c>
      <c r="D10" s="154"/>
      <c r="E10" s="155"/>
      <c r="F10" s="86" t="s">
        <v>36</v>
      </c>
      <c r="G10" s="87" t="s">
        <v>37</v>
      </c>
      <c r="H10" s="91" t="s">
        <v>38</v>
      </c>
    </row>
    <row r="11" spans="1:11" ht="12.75" customHeight="1" x14ac:dyDescent="0.3">
      <c r="B11" s="17" t="s">
        <v>39</v>
      </c>
      <c r="C11" s="161" t="s">
        <v>40</v>
      </c>
      <c r="D11" s="161"/>
      <c r="E11" s="161"/>
      <c r="F11" s="84">
        <v>1</v>
      </c>
      <c r="G11" s="83">
        <f>4*F11</f>
        <v>4</v>
      </c>
      <c r="H11" s="96">
        <f>G11*(VLOOKUP(OpdateretÅrstal,'Prisliste tillæg'!$A$4:$C$61,3,FALSE)/VLOOKUP(Produktionsår,'Prisliste tillæg'!$A$5:$C$61,3,FALSE))</f>
        <v>6.544693308515301</v>
      </c>
    </row>
    <row r="12" spans="1:11" ht="12.75" customHeight="1" x14ac:dyDescent="0.3">
      <c r="B12" s="17" t="s">
        <v>59</v>
      </c>
      <c r="C12" s="161" t="s">
        <v>42</v>
      </c>
      <c r="D12" s="161"/>
      <c r="E12" s="161"/>
      <c r="F12" s="18">
        <v>140.05000000000001</v>
      </c>
      <c r="G12" s="37">
        <f>F12</f>
        <v>140.05000000000001</v>
      </c>
      <c r="H12" s="40">
        <f>G12*(VLOOKUP(OpdateretÅrstal,'Prisliste tillæg'!$A$4:$C$61,3,FALSE)/VLOOKUP(Produktionsår,'Prisliste tillæg'!$A$5:$C$61,3,FALSE))</f>
        <v>229.146074464392</v>
      </c>
    </row>
    <row r="13" spans="1:11" ht="12.75" customHeight="1" x14ac:dyDescent="0.3">
      <c r="B13" s="17" t="s">
        <v>60</v>
      </c>
      <c r="C13" s="162" t="s">
        <v>44</v>
      </c>
      <c r="D13" s="163"/>
      <c r="E13" s="164"/>
      <c r="F13" s="70">
        <v>33.19</v>
      </c>
      <c r="G13" s="38">
        <f>F13</f>
        <v>33.19</v>
      </c>
      <c r="H13" s="40">
        <f>G13*(VLOOKUP(OpdateretÅrstal,'Prisliste tillæg'!$A$4:$C$61,3,FALSE)/VLOOKUP(Produktionsår,'Prisliste tillæg'!$A$5:$C$61,3,FALSE))</f>
        <v>54.304592727405705</v>
      </c>
    </row>
    <row r="14" spans="1:11" ht="12.75" customHeight="1" x14ac:dyDescent="0.3">
      <c r="B14" s="17" t="s">
        <v>61</v>
      </c>
      <c r="C14" s="161" t="s">
        <v>46</v>
      </c>
      <c r="D14" s="161"/>
      <c r="E14" s="161"/>
      <c r="F14" s="18">
        <v>29.71</v>
      </c>
      <c r="G14" s="37">
        <f>F14*2</f>
        <v>59.42</v>
      </c>
      <c r="H14" s="40">
        <f>G14*(VLOOKUP(OpdateretÅrstal,'Prisliste tillæg'!$A$4:$C$61,3,FALSE)/VLOOKUP(Produktionsår,'Prisliste tillæg'!$A$5:$C$61,3,FALSE))</f>
        <v>97.221419097994797</v>
      </c>
    </row>
    <row r="15" spans="1:11" ht="12.75" customHeight="1" x14ac:dyDescent="0.3">
      <c r="B15" s="33"/>
      <c r="C15" s="165"/>
      <c r="D15" s="166"/>
      <c r="E15" s="167"/>
      <c r="F15" s="2"/>
      <c r="G15" s="19"/>
      <c r="H15" s="40"/>
    </row>
    <row r="16" spans="1:11" ht="12.75" customHeight="1" thickBot="1" x14ac:dyDescent="0.35">
      <c r="B16" s="34"/>
      <c r="C16" s="157" t="s">
        <v>47</v>
      </c>
      <c r="D16" s="157"/>
      <c r="E16" s="157"/>
      <c r="F16" s="35"/>
      <c r="G16" s="39">
        <f>SUM(G11:G15)+(SUM(G12:G14)*H6)</f>
        <v>236.66000000000003</v>
      </c>
      <c r="H16" s="97">
        <f>G16*(VLOOKUP(OpdateretÅrstal,'Prisliste tillæg'!$A$4:$C$61,3,FALSE)/VLOOKUP(Produktionsår,'Prisliste tillæg'!$A$5:$C$61,3,FALSE))</f>
        <v>387.21677959830782</v>
      </c>
    </row>
  </sheetData>
  <mergeCells count="12">
    <mergeCell ref="C16:E16"/>
    <mergeCell ref="C11:E11"/>
    <mergeCell ref="C12:E12"/>
    <mergeCell ref="C13:E13"/>
    <mergeCell ref="C14:E14"/>
    <mergeCell ref="C15:E15"/>
    <mergeCell ref="C10:E10"/>
    <mergeCell ref="A1:E1"/>
    <mergeCell ref="G1:K1"/>
    <mergeCell ref="B6:C6"/>
    <mergeCell ref="E6:G6"/>
    <mergeCell ref="B8:H8"/>
  </mergeCells>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tabColor rgb="FF00FF00"/>
  </sheetPr>
  <dimension ref="A1:K27"/>
  <sheetViews>
    <sheetView workbookViewId="0">
      <selection activeCell="H10" sqref="H10"/>
    </sheetView>
  </sheetViews>
  <sheetFormatPr defaultRowHeight="13.5" x14ac:dyDescent="0.3"/>
  <cols>
    <col min="2" max="2" width="10.84375" customWidth="1"/>
    <col min="3" max="3" width="12.23046875" customWidth="1"/>
    <col min="5" max="5" width="21.61328125" customWidth="1"/>
    <col min="6" max="6" width="13.3828125" customWidth="1"/>
    <col min="7" max="7" width="13.61328125" customWidth="1"/>
    <col min="8" max="10" width="10.4609375" customWidth="1"/>
    <col min="11" max="11" width="12" customWidth="1"/>
  </cols>
  <sheetData>
    <row r="1" spans="1:11" ht="14" thickBot="1" x14ac:dyDescent="0.35">
      <c r="A1" s="180" t="s">
        <v>27</v>
      </c>
      <c r="B1" s="181"/>
      <c r="C1" s="181"/>
      <c r="D1" s="181"/>
      <c r="E1" s="181"/>
      <c r="F1" s="93">
        <v>17</v>
      </c>
      <c r="G1" s="181" t="s">
        <v>28</v>
      </c>
      <c r="H1" s="181"/>
      <c r="I1" s="181"/>
      <c r="J1" s="181"/>
      <c r="K1" s="182"/>
    </row>
    <row r="3" spans="1:11" x14ac:dyDescent="0.3">
      <c r="C3" s="82" t="s">
        <v>29</v>
      </c>
      <c r="D3" s="81">
        <v>2014</v>
      </c>
      <c r="E3" t="s">
        <v>30</v>
      </c>
    </row>
    <row r="6" spans="1:11" x14ac:dyDescent="0.3">
      <c r="B6" s="156" t="str">
        <f>'16'!B6:C6</f>
        <v>Dørens størrelse i mm</v>
      </c>
      <c r="C6" s="156"/>
      <c r="D6" s="36">
        <v>4000</v>
      </c>
      <c r="E6" s="148" t="str">
        <f>'16'!E6:G6</f>
        <v>Gradueringen er fra 16 t.o.m 45 karme</v>
      </c>
      <c r="F6" s="149"/>
      <c r="G6" s="150"/>
      <c r="H6" s="41">
        <v>0</v>
      </c>
    </row>
    <row r="7" spans="1:11" ht="14" thickBot="1" x14ac:dyDescent="0.35"/>
    <row r="8" spans="1:11" ht="14" thickBot="1" x14ac:dyDescent="0.35">
      <c r="B8" s="158" t="s">
        <v>58</v>
      </c>
      <c r="C8" s="159"/>
      <c r="D8" s="159"/>
      <c r="E8" s="159"/>
      <c r="F8" s="159"/>
      <c r="G8" s="159"/>
      <c r="H8" s="160"/>
    </row>
    <row r="9" spans="1:11" x14ac:dyDescent="0.3">
      <c r="B9" s="88"/>
      <c r="C9" s="85"/>
      <c r="D9" s="85"/>
      <c r="E9" s="85"/>
      <c r="F9" s="89">
        <f>Produktionsår</f>
        <v>2014</v>
      </c>
      <c r="G9" s="90"/>
      <c r="H9" s="91">
        <f>OpdateretÅrstal</f>
        <v>2025</v>
      </c>
    </row>
    <row r="10" spans="1:11" ht="12.75" customHeight="1" thickBot="1" x14ac:dyDescent="0.35">
      <c r="B10" s="32" t="s">
        <v>34</v>
      </c>
      <c r="C10" s="154" t="s">
        <v>35</v>
      </c>
      <c r="D10" s="154"/>
      <c r="E10" s="155"/>
      <c r="F10" s="86" t="s">
        <v>36</v>
      </c>
      <c r="G10" s="87" t="s">
        <v>37</v>
      </c>
      <c r="H10" s="91" t="s">
        <v>38</v>
      </c>
    </row>
    <row r="11" spans="1:11" ht="12.75" customHeight="1" x14ac:dyDescent="0.3">
      <c r="B11" s="17" t="s">
        <v>39</v>
      </c>
      <c r="C11" s="161" t="s">
        <v>40</v>
      </c>
      <c r="D11" s="161"/>
      <c r="E11" s="161"/>
      <c r="F11" s="84">
        <v>1</v>
      </c>
      <c r="G11" s="83">
        <f>4*F11</f>
        <v>4</v>
      </c>
      <c r="H11" s="96">
        <f>G11*(VLOOKUP(OpdateretÅrstal,'Prisliste tillæg'!$A$4:$C$61,3,FALSE)/VLOOKUP(Produktionsår,'Prisliste tillæg'!$A$5:$C$61,3,FALSE))</f>
        <v>6.544693308515301</v>
      </c>
    </row>
    <row r="12" spans="1:11" ht="12.75" customHeight="1" x14ac:dyDescent="0.3">
      <c r="B12" s="17" t="s">
        <v>62</v>
      </c>
      <c r="C12" s="161" t="s">
        <v>42</v>
      </c>
      <c r="D12" s="161"/>
      <c r="E12" s="161"/>
      <c r="F12" s="18">
        <v>160.65</v>
      </c>
      <c r="G12" s="37">
        <f>F12</f>
        <v>160.65</v>
      </c>
      <c r="H12" s="40">
        <f>G12*(VLOOKUP(OpdateretÅrstal,'Prisliste tillæg'!$A$4:$C$61,3,FALSE)/VLOOKUP(Produktionsår,'Prisliste tillæg'!$A$5:$C$61,3,FALSE))</f>
        <v>262.85124500324577</v>
      </c>
    </row>
    <row r="13" spans="1:11" ht="12.75" customHeight="1" x14ac:dyDescent="0.3">
      <c r="B13" s="17" t="s">
        <v>63</v>
      </c>
      <c r="C13" s="162" t="s">
        <v>44</v>
      </c>
      <c r="D13" s="163"/>
      <c r="E13" s="164"/>
      <c r="F13" s="70">
        <v>33.19</v>
      </c>
      <c r="G13" s="38">
        <f>F13</f>
        <v>33.19</v>
      </c>
      <c r="H13" s="40">
        <f>G13*(VLOOKUP(OpdateretÅrstal,'Prisliste tillæg'!$A$4:$C$61,3,FALSE)/VLOOKUP(Produktionsår,'Prisliste tillæg'!$A$5:$C$61,3,FALSE))</f>
        <v>54.304592727405705</v>
      </c>
    </row>
    <row r="14" spans="1:11" ht="12.75" customHeight="1" x14ac:dyDescent="0.3">
      <c r="B14" s="17" t="s">
        <v>64</v>
      </c>
      <c r="C14" s="161" t="s">
        <v>46</v>
      </c>
      <c r="D14" s="161"/>
      <c r="E14" s="161"/>
      <c r="F14" s="18">
        <v>35.81</v>
      </c>
      <c r="G14" s="37">
        <f>F14*2</f>
        <v>71.62</v>
      </c>
      <c r="H14" s="40">
        <f>G14*(VLOOKUP(OpdateretÅrstal,'Prisliste tillæg'!$A$4:$C$61,3,FALSE)/VLOOKUP(Produktionsår,'Prisliste tillæg'!$A$5:$C$61,3,FALSE))</f>
        <v>117.18273368896647</v>
      </c>
    </row>
    <row r="15" spans="1:11" ht="12.75" customHeight="1" x14ac:dyDescent="0.3">
      <c r="B15" s="33"/>
      <c r="C15" s="165"/>
      <c r="D15" s="166"/>
      <c r="E15" s="167"/>
      <c r="F15" s="2"/>
      <c r="G15" s="19"/>
      <c r="H15" s="40"/>
    </row>
    <row r="16" spans="1:11" ht="12.75" customHeight="1" thickBot="1" x14ac:dyDescent="0.35">
      <c r="B16" s="34"/>
      <c r="C16" s="157" t="s">
        <v>47</v>
      </c>
      <c r="D16" s="157"/>
      <c r="E16" s="157"/>
      <c r="F16" s="35"/>
      <c r="G16" s="39">
        <f>SUM(G11:G15)+(SUM(G12:G14)*H6)</f>
        <v>269.46000000000004</v>
      </c>
      <c r="H16" s="97">
        <f>G16*(VLOOKUP(OpdateretÅrstal,'Prisliste tillæg'!$A$4:$C$61,3,FALSE)/VLOOKUP(Produktionsår,'Prisliste tillæg'!$A$5:$C$61,3,FALSE))</f>
        <v>440.88326472813333</v>
      </c>
    </row>
    <row r="20" ht="27" customHeight="1" x14ac:dyDescent="0.3"/>
    <row r="21" ht="12.75" customHeight="1" x14ac:dyDescent="0.3"/>
    <row r="22" ht="12.75" customHeight="1" x14ac:dyDescent="0.3"/>
    <row r="23" ht="12.75" customHeight="1" x14ac:dyDescent="0.3"/>
    <row r="24" ht="12.75" customHeight="1" x14ac:dyDescent="0.3"/>
    <row r="25" ht="12.75" customHeight="1" x14ac:dyDescent="0.3"/>
    <row r="26" ht="12.75" customHeight="1" x14ac:dyDescent="0.3"/>
    <row r="27" ht="12.75" customHeight="1" x14ac:dyDescent="0.3"/>
  </sheetData>
  <mergeCells count="12">
    <mergeCell ref="C16:E16"/>
    <mergeCell ref="A1:E1"/>
    <mergeCell ref="G1:K1"/>
    <mergeCell ref="B6:C6"/>
    <mergeCell ref="E6:G6"/>
    <mergeCell ref="C10:E10"/>
    <mergeCell ref="C11:E11"/>
    <mergeCell ref="C12:E12"/>
    <mergeCell ref="C13:E13"/>
    <mergeCell ref="C14:E14"/>
    <mergeCell ref="C15:E15"/>
    <mergeCell ref="B8:H8"/>
  </mergeCells>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9">
    <tabColor rgb="FF00FF00"/>
  </sheetPr>
  <dimension ref="A1:K20"/>
  <sheetViews>
    <sheetView workbookViewId="0">
      <selection activeCell="H10" sqref="H10"/>
    </sheetView>
  </sheetViews>
  <sheetFormatPr defaultRowHeight="13.5" x14ac:dyDescent="0.3"/>
  <cols>
    <col min="2" max="2" width="11.23046875" customWidth="1"/>
    <col min="3" max="3" width="12.23046875" customWidth="1"/>
    <col min="5" max="5" width="21.61328125" customWidth="1"/>
    <col min="6" max="6" width="13.3828125" customWidth="1"/>
    <col min="7" max="7" width="13.61328125" customWidth="1"/>
    <col min="8" max="8" width="10.4609375" customWidth="1"/>
    <col min="9" max="9" width="9.4609375" customWidth="1"/>
    <col min="10" max="11" width="10.4609375" customWidth="1"/>
  </cols>
  <sheetData>
    <row r="1" spans="1:11" ht="14" thickBot="1" x14ac:dyDescent="0.35">
      <c r="A1" s="180" t="s">
        <v>27</v>
      </c>
      <c r="B1" s="181"/>
      <c r="C1" s="181"/>
      <c r="D1" s="181"/>
      <c r="E1" s="181"/>
      <c r="F1" s="93">
        <v>18</v>
      </c>
      <c r="G1" s="181" t="s">
        <v>28</v>
      </c>
      <c r="H1" s="181"/>
      <c r="I1" s="181"/>
      <c r="J1" s="181"/>
      <c r="K1" s="182"/>
    </row>
    <row r="3" spans="1:11" x14ac:dyDescent="0.3">
      <c r="C3" s="82" t="s">
        <v>29</v>
      </c>
      <c r="D3" s="81">
        <v>2014</v>
      </c>
      <c r="E3" t="s">
        <v>30</v>
      </c>
    </row>
    <row r="6" spans="1:11" x14ac:dyDescent="0.3">
      <c r="B6" s="156" t="str">
        <f>'16'!B6:C6</f>
        <v>Dørens størrelse i mm</v>
      </c>
      <c r="C6" s="156"/>
      <c r="D6" s="36">
        <v>5000</v>
      </c>
      <c r="E6" s="148" t="str">
        <f>'17'!E6:G6</f>
        <v>Gradueringen er fra 16 t.o.m 45 karme</v>
      </c>
      <c r="F6" s="149"/>
      <c r="G6" s="150"/>
      <c r="H6" s="41">
        <v>0</v>
      </c>
    </row>
    <row r="7" spans="1:11" ht="14" thickBot="1" x14ac:dyDescent="0.35"/>
    <row r="8" spans="1:11" ht="14" thickBot="1" x14ac:dyDescent="0.35">
      <c r="B8" s="158" t="s">
        <v>58</v>
      </c>
      <c r="C8" s="159"/>
      <c r="D8" s="159"/>
      <c r="E8" s="159"/>
      <c r="F8" s="159"/>
      <c r="G8" s="159"/>
      <c r="H8" s="160"/>
    </row>
    <row r="9" spans="1:11" x14ac:dyDescent="0.3">
      <c r="B9" s="88"/>
      <c r="C9" s="85"/>
      <c r="D9" s="85"/>
      <c r="E9" s="85"/>
      <c r="F9" s="89">
        <f>Produktionsår</f>
        <v>2014</v>
      </c>
      <c r="G9" s="90"/>
      <c r="H9" s="91">
        <f>OpdateretÅrstal</f>
        <v>2025</v>
      </c>
    </row>
    <row r="10" spans="1:11" ht="12.75" customHeight="1" thickBot="1" x14ac:dyDescent="0.35">
      <c r="B10" s="32" t="s">
        <v>34</v>
      </c>
      <c r="C10" s="154" t="s">
        <v>35</v>
      </c>
      <c r="D10" s="154"/>
      <c r="E10" s="155"/>
      <c r="F10" s="86" t="s">
        <v>36</v>
      </c>
      <c r="G10" s="87" t="s">
        <v>37</v>
      </c>
      <c r="H10" s="91" t="s">
        <v>38</v>
      </c>
    </row>
    <row r="11" spans="1:11" ht="12.75" customHeight="1" x14ac:dyDescent="0.3">
      <c r="B11" s="17" t="s">
        <v>39</v>
      </c>
      <c r="C11" s="161" t="s">
        <v>40</v>
      </c>
      <c r="D11" s="161"/>
      <c r="E11" s="161"/>
      <c r="F11" s="84">
        <v>1</v>
      </c>
      <c r="G11" s="83">
        <f>4*F11</f>
        <v>4</v>
      </c>
      <c r="H11" s="96">
        <f>G11*(VLOOKUP(OpdateretÅrstal,'Prisliste tillæg'!$A$4:$C$61,3,FALSE)/VLOOKUP(Produktionsår,'Prisliste tillæg'!$A$5:$C$61,3,FALSE))</f>
        <v>6.544693308515301</v>
      </c>
    </row>
    <row r="12" spans="1:11" ht="12.75" customHeight="1" x14ac:dyDescent="0.3">
      <c r="B12" s="17" t="s">
        <v>65</v>
      </c>
      <c r="C12" s="161" t="s">
        <v>42</v>
      </c>
      <c r="D12" s="161"/>
      <c r="E12" s="161"/>
      <c r="F12" s="18">
        <v>175.08</v>
      </c>
      <c r="G12" s="37">
        <f>F12</f>
        <v>175.08</v>
      </c>
      <c r="H12" s="40">
        <f>G12*(VLOOKUP(OpdateretÅrstal,'Prisliste tillæg'!$A$4:$C$61,3,FALSE)/VLOOKUP(Produktionsår,'Prisliste tillæg'!$A$5:$C$61,3,FALSE))</f>
        <v>286.46122611371476</v>
      </c>
    </row>
    <row r="13" spans="1:11" ht="12.75" customHeight="1" x14ac:dyDescent="0.3">
      <c r="B13" s="17" t="s">
        <v>66</v>
      </c>
      <c r="C13" s="162" t="s">
        <v>44</v>
      </c>
      <c r="D13" s="163"/>
      <c r="E13" s="164"/>
      <c r="F13" s="70">
        <v>33.19</v>
      </c>
      <c r="G13" s="38">
        <f>F13</f>
        <v>33.19</v>
      </c>
      <c r="H13" s="40">
        <f>G13*(VLOOKUP(OpdateretÅrstal,'Prisliste tillæg'!$A$4:$C$61,3,FALSE)/VLOOKUP(Produktionsår,'Prisliste tillæg'!$A$5:$C$61,3,FALSE))</f>
        <v>54.304592727405705</v>
      </c>
    </row>
    <row r="14" spans="1:11" ht="12.75" customHeight="1" x14ac:dyDescent="0.3">
      <c r="B14" s="17" t="s">
        <v>67</v>
      </c>
      <c r="C14" s="161" t="s">
        <v>46</v>
      </c>
      <c r="D14" s="161"/>
      <c r="E14" s="161"/>
      <c r="F14" s="18">
        <v>41.99</v>
      </c>
      <c r="G14" s="37">
        <f>F14*2</f>
        <v>83.98</v>
      </c>
      <c r="H14" s="40">
        <f>G14*(VLOOKUP(OpdateretÅrstal,'Prisliste tillæg'!$A$4:$C$61,3,FALSE)/VLOOKUP(Produktionsår,'Prisliste tillæg'!$A$5:$C$61,3,FALSE))</f>
        <v>137.40583601227874</v>
      </c>
    </row>
    <row r="15" spans="1:11" ht="12.75" customHeight="1" x14ac:dyDescent="0.3">
      <c r="B15" s="33"/>
      <c r="C15" s="165"/>
      <c r="D15" s="166"/>
      <c r="E15" s="167"/>
      <c r="F15" s="2"/>
      <c r="G15" s="19"/>
      <c r="H15" s="40"/>
    </row>
    <row r="16" spans="1:11" ht="12.75" customHeight="1" thickBot="1" x14ac:dyDescent="0.35">
      <c r="B16" s="34"/>
      <c r="C16" s="157" t="s">
        <v>47</v>
      </c>
      <c r="D16" s="157"/>
      <c r="E16" s="157"/>
      <c r="F16" s="35"/>
      <c r="G16" s="39">
        <f>SUM(G11:G15)+(SUM(G12:G14)*H6)</f>
        <v>296.25</v>
      </c>
      <c r="H16" s="97">
        <f>G16*(VLOOKUP(OpdateretÅrstal,'Prisliste tillæg'!$A$4:$C$61,3,FALSE)/VLOOKUP(Produktionsår,'Prisliste tillæg'!$A$5:$C$61,3,FALSE))</f>
        <v>484.71634816191448</v>
      </c>
    </row>
    <row r="20" ht="25.5" customHeight="1" x14ac:dyDescent="0.3"/>
  </sheetData>
  <mergeCells count="12">
    <mergeCell ref="C16:E16"/>
    <mergeCell ref="A1:E1"/>
    <mergeCell ref="G1:K1"/>
    <mergeCell ref="B6:C6"/>
    <mergeCell ref="E6:G6"/>
    <mergeCell ref="C10:E10"/>
    <mergeCell ref="C11:E11"/>
    <mergeCell ref="C12:E12"/>
    <mergeCell ref="C13:E13"/>
    <mergeCell ref="C14:E14"/>
    <mergeCell ref="C15:E15"/>
    <mergeCell ref="B8:H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tabColor rgb="FFFF0000"/>
  </sheetPr>
  <dimension ref="A1:K16"/>
  <sheetViews>
    <sheetView workbookViewId="0">
      <selection activeCell="H28" sqref="H28"/>
    </sheetView>
  </sheetViews>
  <sheetFormatPr defaultRowHeight="13.5" x14ac:dyDescent="0.3"/>
  <cols>
    <col min="2" max="2" width="10.3828125" customWidth="1"/>
    <col min="3" max="3" width="21.3828125" customWidth="1"/>
    <col min="4" max="4" width="4.84375" bestFit="1" customWidth="1"/>
    <col min="5" max="5" width="15" bestFit="1" customWidth="1"/>
    <col min="6" max="6" width="13.3828125" customWidth="1"/>
    <col min="7" max="7" width="13.61328125" customWidth="1"/>
    <col min="8" max="10" width="10.4609375" bestFit="1" customWidth="1"/>
    <col min="11" max="11" width="12" bestFit="1" customWidth="1"/>
  </cols>
  <sheetData>
    <row r="1" spans="1:11" ht="14" thickBot="1" x14ac:dyDescent="0.35">
      <c r="A1" s="151" t="s">
        <v>27</v>
      </c>
      <c r="B1" s="152"/>
      <c r="C1" s="152"/>
      <c r="D1" s="152"/>
      <c r="E1" s="152"/>
      <c r="F1" s="71">
        <v>1</v>
      </c>
      <c r="G1" s="152" t="s">
        <v>28</v>
      </c>
      <c r="H1" s="152"/>
      <c r="I1" s="152"/>
      <c r="J1" s="152"/>
      <c r="K1" s="153"/>
    </row>
    <row r="3" spans="1:11" x14ac:dyDescent="0.3">
      <c r="C3" s="82" t="s">
        <v>29</v>
      </c>
      <c r="D3" s="81">
        <v>2014</v>
      </c>
      <c r="E3" t="s">
        <v>30</v>
      </c>
    </row>
    <row r="6" spans="1:11" x14ac:dyDescent="0.3">
      <c r="B6" s="156" t="s">
        <v>31</v>
      </c>
      <c r="C6" s="156"/>
      <c r="D6" s="36">
        <f>'Samle ark'!A35</f>
        <v>3000</v>
      </c>
      <c r="E6" s="148" t="s">
        <v>32</v>
      </c>
      <c r="F6" s="149"/>
      <c r="G6" s="150"/>
      <c r="H6" s="41">
        <v>0.05</v>
      </c>
    </row>
    <row r="7" spans="1:11" ht="14" thickBot="1" x14ac:dyDescent="0.35"/>
    <row r="8" spans="1:11" ht="14" thickBot="1" x14ac:dyDescent="0.35">
      <c r="B8" s="158" t="s">
        <v>33</v>
      </c>
      <c r="C8" s="159"/>
      <c r="D8" s="159"/>
      <c r="E8" s="159"/>
      <c r="F8" s="159"/>
      <c r="G8" s="159"/>
      <c r="H8" s="160"/>
    </row>
    <row r="9" spans="1:11" x14ac:dyDescent="0.3">
      <c r="B9" s="88"/>
      <c r="C9" s="85"/>
      <c r="D9" s="85"/>
      <c r="E9" s="85"/>
      <c r="F9" s="89">
        <f>Produktionsår</f>
        <v>2014</v>
      </c>
      <c r="G9" s="90"/>
      <c r="H9" s="91">
        <f>OpdateretÅrstal</f>
        <v>2025</v>
      </c>
    </row>
    <row r="10" spans="1:11" ht="12.75" customHeight="1" thickBot="1" x14ac:dyDescent="0.35">
      <c r="B10" s="32" t="s">
        <v>34</v>
      </c>
      <c r="C10" s="154" t="s">
        <v>35</v>
      </c>
      <c r="D10" s="154"/>
      <c r="E10" s="155"/>
      <c r="F10" s="86" t="s">
        <v>36</v>
      </c>
      <c r="G10" s="87" t="s">
        <v>37</v>
      </c>
      <c r="H10" s="91" t="s">
        <v>38</v>
      </c>
    </row>
    <row r="11" spans="1:11" ht="12.75" customHeight="1" x14ac:dyDescent="0.3">
      <c r="B11" s="17" t="s">
        <v>39</v>
      </c>
      <c r="C11" s="161" t="s">
        <v>40</v>
      </c>
      <c r="D11" s="161"/>
      <c r="E11" s="161"/>
      <c r="F11" s="84">
        <v>1</v>
      </c>
      <c r="G11" s="83">
        <f>4*F11</f>
        <v>4</v>
      </c>
      <c r="H11" s="96">
        <f>G11*(VLOOKUP(OpdateretÅrstal,'Prisliste tillæg'!$A$4:$C$61,3,FALSE)/VLOOKUP(Produktionsår,'Prisliste tillæg'!$A$5:$C$61,3,FALSE))</f>
        <v>6.544693308515301</v>
      </c>
    </row>
    <row r="12" spans="1:11" ht="12.75" customHeight="1" x14ac:dyDescent="0.3">
      <c r="B12" s="17" t="s">
        <v>41</v>
      </c>
      <c r="C12" s="161" t="s">
        <v>42</v>
      </c>
      <c r="D12" s="161"/>
      <c r="E12" s="161"/>
      <c r="F12" s="18">
        <v>129.1</v>
      </c>
      <c r="G12" s="37">
        <f>F12</f>
        <v>129.1</v>
      </c>
      <c r="H12" s="40">
        <f>G12*(VLOOKUP(OpdateretÅrstal,'Prisliste tillæg'!$A$4:$C$61,3,FALSE)/VLOOKUP(Produktionsår,'Prisliste tillæg'!$A$5:$C$61,3,FALSE))</f>
        <v>211.22997653233134</v>
      </c>
    </row>
    <row r="13" spans="1:11" ht="12.75" customHeight="1" x14ac:dyDescent="0.3">
      <c r="B13" s="17" t="s">
        <v>43</v>
      </c>
      <c r="C13" s="162" t="s">
        <v>44</v>
      </c>
      <c r="D13" s="163"/>
      <c r="E13" s="164"/>
      <c r="F13" s="70">
        <v>33.19</v>
      </c>
      <c r="G13" s="38">
        <f>F13</f>
        <v>33.19</v>
      </c>
      <c r="H13" s="40">
        <f>G13*(VLOOKUP(OpdateretÅrstal,'Prisliste tillæg'!$A$4:$C$61,3,FALSE)/VLOOKUP(Produktionsår,'Prisliste tillæg'!$A$5:$C$61,3,FALSE))</f>
        <v>54.304592727405705</v>
      </c>
    </row>
    <row r="14" spans="1:11" ht="12.75" customHeight="1" x14ac:dyDescent="0.3">
      <c r="B14" s="17" t="s">
        <v>45</v>
      </c>
      <c r="C14" s="161" t="s">
        <v>46</v>
      </c>
      <c r="D14" s="161"/>
      <c r="E14" s="161"/>
      <c r="F14" s="18">
        <v>28.07</v>
      </c>
      <c r="G14" s="37">
        <f>F14*2</f>
        <v>56.14</v>
      </c>
      <c r="H14" s="40">
        <f>G14*(VLOOKUP(OpdateretÅrstal,'Prisliste tillæg'!$A$4:$C$61,3,FALSE)/VLOOKUP(Produktionsår,'Prisliste tillæg'!$A$5:$C$61,3,FALSE))</f>
        <v>91.854770585012247</v>
      </c>
    </row>
    <row r="15" spans="1:11" ht="12.75" customHeight="1" x14ac:dyDescent="0.3">
      <c r="B15" s="33"/>
      <c r="C15" s="165"/>
      <c r="D15" s="166"/>
      <c r="E15" s="167"/>
      <c r="F15" s="2"/>
      <c r="G15" s="19"/>
      <c r="H15" s="40"/>
    </row>
    <row r="16" spans="1:11" ht="12.75" customHeight="1" thickBot="1" x14ac:dyDescent="0.35">
      <c r="B16" s="34"/>
      <c r="C16" s="157" t="s">
        <v>47</v>
      </c>
      <c r="D16" s="157"/>
      <c r="E16" s="157"/>
      <c r="F16" s="35"/>
      <c r="G16" s="39">
        <f>SUM(G11:G15)+(SUM(G12:G14)*H6)</f>
        <v>233.35150000000002</v>
      </c>
      <c r="H16" s="97">
        <f>G16*(VLOOKUP(OpdateretÅrstal,'Prisliste tillæg'!$A$4:$C$61,3,FALSE)/VLOOKUP(Produktionsår,'Prisliste tillæg'!$A$5:$C$61,3,FALSE))</f>
        <v>381.80350014550208</v>
      </c>
    </row>
  </sheetData>
  <mergeCells count="12">
    <mergeCell ref="C16:E16"/>
    <mergeCell ref="B8:H8"/>
    <mergeCell ref="C14:E14"/>
    <mergeCell ref="C13:E13"/>
    <mergeCell ref="C15:E15"/>
    <mergeCell ref="C11:E11"/>
    <mergeCell ref="C12:E12"/>
    <mergeCell ref="E6:G6"/>
    <mergeCell ref="A1:E1"/>
    <mergeCell ref="G1:K1"/>
    <mergeCell ref="C10:E10"/>
    <mergeCell ref="B6:C6"/>
  </mergeCells>
  <pageMargins left="0.7" right="0.7" top="0.75" bottom="0.7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20">
    <tabColor rgb="FF00FFFF"/>
  </sheetPr>
  <dimension ref="A1:K16"/>
  <sheetViews>
    <sheetView workbookViewId="0">
      <selection activeCell="H10" sqref="H10"/>
    </sheetView>
  </sheetViews>
  <sheetFormatPr defaultRowHeight="13.5" x14ac:dyDescent="0.3"/>
  <cols>
    <col min="2" max="2" width="10.3828125" customWidth="1"/>
    <col min="3" max="3" width="21.3828125" customWidth="1"/>
    <col min="4" max="4" width="4.84375" customWidth="1"/>
    <col min="5" max="5" width="15" customWidth="1"/>
    <col min="6" max="6" width="13.3828125" customWidth="1"/>
    <col min="7" max="7" width="13.61328125" customWidth="1"/>
    <col min="8" max="10" width="10.4609375" customWidth="1"/>
    <col min="11" max="11" width="12" customWidth="1"/>
  </cols>
  <sheetData>
    <row r="1" spans="1:11" ht="14" thickBot="1" x14ac:dyDescent="0.35">
      <c r="A1" s="183" t="s">
        <v>27</v>
      </c>
      <c r="B1" s="184"/>
      <c r="C1" s="184"/>
      <c r="D1" s="184"/>
      <c r="E1" s="184"/>
      <c r="F1" s="94">
        <v>19</v>
      </c>
      <c r="G1" s="184" t="s">
        <v>28</v>
      </c>
      <c r="H1" s="184"/>
      <c r="I1" s="184"/>
      <c r="J1" s="184"/>
      <c r="K1" s="185"/>
    </row>
    <row r="3" spans="1:11" x14ac:dyDescent="0.3">
      <c r="C3" s="82" t="s">
        <v>29</v>
      </c>
      <c r="D3" s="81">
        <v>2014</v>
      </c>
      <c r="E3" t="s">
        <v>30</v>
      </c>
    </row>
    <row r="6" spans="1:11" x14ac:dyDescent="0.3">
      <c r="B6" s="156" t="s">
        <v>31</v>
      </c>
      <c r="C6" s="156"/>
      <c r="D6" s="36">
        <f>'Samle ark'!A35</f>
        <v>3000</v>
      </c>
      <c r="E6" s="148" t="str">
        <f>'7'!E6:G6</f>
        <v>Gradueringen er fra 46 t.o.m 90 karme</v>
      </c>
      <c r="F6" s="149"/>
      <c r="G6" s="150"/>
      <c r="H6" s="41">
        <v>-0.05</v>
      </c>
    </row>
    <row r="7" spans="1:11" ht="14" thickBot="1" x14ac:dyDescent="0.35"/>
    <row r="8" spans="1:11" ht="14" thickBot="1" x14ac:dyDescent="0.35">
      <c r="B8" s="158" t="s">
        <v>58</v>
      </c>
      <c r="C8" s="159"/>
      <c r="D8" s="159"/>
      <c r="E8" s="159"/>
      <c r="F8" s="159"/>
      <c r="G8" s="159"/>
      <c r="H8" s="160"/>
    </row>
    <row r="9" spans="1:11" x14ac:dyDescent="0.3">
      <c r="B9" s="88"/>
      <c r="C9" s="85"/>
      <c r="D9" s="85"/>
      <c r="E9" s="85"/>
      <c r="F9" s="89">
        <f>Produktionsår</f>
        <v>2014</v>
      </c>
      <c r="G9" s="90"/>
      <c r="H9" s="91">
        <f>OpdateretÅrstal</f>
        <v>2025</v>
      </c>
    </row>
    <row r="10" spans="1:11" ht="12.75" customHeight="1" thickBot="1" x14ac:dyDescent="0.35">
      <c r="B10" s="32" t="s">
        <v>34</v>
      </c>
      <c r="C10" s="154" t="s">
        <v>35</v>
      </c>
      <c r="D10" s="154"/>
      <c r="E10" s="155"/>
      <c r="F10" s="86" t="s">
        <v>36</v>
      </c>
      <c r="G10" s="87" t="s">
        <v>37</v>
      </c>
      <c r="H10" s="91" t="s">
        <v>38</v>
      </c>
    </row>
    <row r="11" spans="1:11" ht="12.75" customHeight="1" x14ac:dyDescent="0.3">
      <c r="B11" s="17" t="s">
        <v>39</v>
      </c>
      <c r="C11" s="161" t="s">
        <v>40</v>
      </c>
      <c r="D11" s="161"/>
      <c r="E11" s="161"/>
      <c r="F11" s="84">
        <v>1</v>
      </c>
      <c r="G11" s="83">
        <f>4*F11</f>
        <v>4</v>
      </c>
      <c r="H11" s="96">
        <f>G11*(VLOOKUP(OpdateretÅrstal,'Prisliste tillæg'!$A$4:$C$61,3,FALSE)/VLOOKUP(Produktionsår,'Prisliste tillæg'!$A$5:$C$61,3,FALSE))</f>
        <v>6.544693308515301</v>
      </c>
    </row>
    <row r="12" spans="1:11" ht="12.75" customHeight="1" x14ac:dyDescent="0.3">
      <c r="B12" s="17" t="s">
        <v>59</v>
      </c>
      <c r="C12" s="161" t="s">
        <v>42</v>
      </c>
      <c r="D12" s="161"/>
      <c r="E12" s="161"/>
      <c r="F12" s="18">
        <v>140.05000000000001</v>
      </c>
      <c r="G12" s="37">
        <f>F12</f>
        <v>140.05000000000001</v>
      </c>
      <c r="H12" s="40">
        <f>G12*(VLOOKUP(OpdateretÅrstal,'Prisliste tillæg'!$A$4:$C$61,3,FALSE)/VLOOKUP(Produktionsår,'Prisliste tillæg'!$A$5:$C$61,3,FALSE))</f>
        <v>229.146074464392</v>
      </c>
    </row>
    <row r="13" spans="1:11" ht="12.75" customHeight="1" x14ac:dyDescent="0.3">
      <c r="B13" s="17" t="s">
        <v>60</v>
      </c>
      <c r="C13" s="162" t="s">
        <v>44</v>
      </c>
      <c r="D13" s="163"/>
      <c r="E13" s="164"/>
      <c r="F13" s="70">
        <v>33.19</v>
      </c>
      <c r="G13" s="38">
        <f>F13</f>
        <v>33.19</v>
      </c>
      <c r="H13" s="40">
        <f>G13*(VLOOKUP(OpdateretÅrstal,'Prisliste tillæg'!$A$4:$C$61,3,FALSE)/VLOOKUP(Produktionsår,'Prisliste tillæg'!$A$5:$C$61,3,FALSE))</f>
        <v>54.304592727405705</v>
      </c>
    </row>
    <row r="14" spans="1:11" ht="12.75" customHeight="1" x14ac:dyDescent="0.3">
      <c r="B14" s="17" t="s">
        <v>61</v>
      </c>
      <c r="C14" s="161" t="s">
        <v>46</v>
      </c>
      <c r="D14" s="161"/>
      <c r="E14" s="161"/>
      <c r="F14" s="18">
        <v>29.71</v>
      </c>
      <c r="G14" s="37">
        <f>F14*2</f>
        <v>59.42</v>
      </c>
      <c r="H14" s="40">
        <f>G14*(VLOOKUP(OpdateretÅrstal,'Prisliste tillæg'!$A$4:$C$61,3,FALSE)/VLOOKUP(Produktionsår,'Prisliste tillæg'!$A$5:$C$61,3,FALSE))</f>
        <v>97.221419097994797</v>
      </c>
    </row>
    <row r="15" spans="1:11" ht="12.75" customHeight="1" x14ac:dyDescent="0.3">
      <c r="B15" s="33"/>
      <c r="C15" s="165"/>
      <c r="D15" s="166"/>
      <c r="E15" s="167"/>
      <c r="F15" s="2"/>
      <c r="G15" s="19"/>
      <c r="H15" s="40"/>
    </row>
    <row r="16" spans="1:11" ht="12.75" customHeight="1" thickBot="1" x14ac:dyDescent="0.35">
      <c r="B16" s="34"/>
      <c r="C16" s="157" t="s">
        <v>47</v>
      </c>
      <c r="D16" s="157"/>
      <c r="E16" s="157"/>
      <c r="F16" s="35"/>
      <c r="G16" s="39">
        <f>SUM(G11:G15)+(SUM(G12:G14)*H6)</f>
        <v>225.02700000000002</v>
      </c>
      <c r="H16" s="97">
        <f>G16*(VLOOKUP(OpdateretÅrstal,'Prisliste tillæg'!$A$4:$C$61,3,FALSE)/VLOOKUP(Produktionsår,'Prisliste tillæg'!$A$5:$C$61,3,FALSE))</f>
        <v>368.18317528381817</v>
      </c>
    </row>
  </sheetData>
  <mergeCells count="12">
    <mergeCell ref="C16:E16"/>
    <mergeCell ref="C11:E11"/>
    <mergeCell ref="C12:E12"/>
    <mergeCell ref="C13:E13"/>
    <mergeCell ref="C14:E14"/>
    <mergeCell ref="C15:E15"/>
    <mergeCell ref="C10:E10"/>
    <mergeCell ref="A1:E1"/>
    <mergeCell ref="G1:K1"/>
    <mergeCell ref="B6:C6"/>
    <mergeCell ref="E6:G6"/>
    <mergeCell ref="B8:H8"/>
  </mergeCells>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21">
    <tabColor rgb="FF00FFFF"/>
  </sheetPr>
  <dimension ref="A1:K27"/>
  <sheetViews>
    <sheetView workbookViewId="0">
      <selection activeCell="H10" sqref="H10"/>
    </sheetView>
  </sheetViews>
  <sheetFormatPr defaultRowHeight="13.5" x14ac:dyDescent="0.3"/>
  <cols>
    <col min="2" max="2" width="10.84375" customWidth="1"/>
    <col min="3" max="3" width="12.23046875" customWidth="1"/>
    <col min="5" max="5" width="21.61328125" customWidth="1"/>
    <col min="6" max="6" width="13.3828125" customWidth="1"/>
    <col min="7" max="7" width="13.61328125" customWidth="1"/>
    <col min="8" max="10" width="10.4609375" customWidth="1"/>
    <col min="11" max="11" width="12" customWidth="1"/>
  </cols>
  <sheetData>
    <row r="1" spans="1:11" ht="14" thickBot="1" x14ac:dyDescent="0.35">
      <c r="A1" s="183" t="s">
        <v>27</v>
      </c>
      <c r="B1" s="184"/>
      <c r="C1" s="184"/>
      <c r="D1" s="184"/>
      <c r="E1" s="184"/>
      <c r="F1" s="94">
        <v>20</v>
      </c>
      <c r="G1" s="184" t="s">
        <v>28</v>
      </c>
      <c r="H1" s="184"/>
      <c r="I1" s="184"/>
      <c r="J1" s="184"/>
      <c r="K1" s="185"/>
    </row>
    <row r="3" spans="1:11" x14ac:dyDescent="0.3">
      <c r="C3" s="82" t="s">
        <v>29</v>
      </c>
      <c r="D3" s="81">
        <v>2014</v>
      </c>
      <c r="E3" t="s">
        <v>30</v>
      </c>
    </row>
    <row r="6" spans="1:11" x14ac:dyDescent="0.3">
      <c r="B6" s="156" t="str">
        <f>'19'!B6:C6</f>
        <v>Dørens størrelse i mm</v>
      </c>
      <c r="C6" s="156"/>
      <c r="D6" s="36">
        <v>4000</v>
      </c>
      <c r="E6" s="148" t="str">
        <f>'19'!E6:G6</f>
        <v>Gradueringen er fra 46 t.o.m 90 karme</v>
      </c>
      <c r="F6" s="149"/>
      <c r="G6" s="150"/>
      <c r="H6" s="41">
        <v>-0.05</v>
      </c>
    </row>
    <row r="7" spans="1:11" ht="14" thickBot="1" x14ac:dyDescent="0.35"/>
    <row r="8" spans="1:11" ht="14" thickBot="1" x14ac:dyDescent="0.35">
      <c r="B8" s="158" t="s">
        <v>58</v>
      </c>
      <c r="C8" s="159"/>
      <c r="D8" s="159"/>
      <c r="E8" s="159"/>
      <c r="F8" s="159"/>
      <c r="G8" s="159"/>
      <c r="H8" s="160"/>
    </row>
    <row r="9" spans="1:11" x14ac:dyDescent="0.3">
      <c r="B9" s="88"/>
      <c r="C9" s="85"/>
      <c r="D9" s="85"/>
      <c r="E9" s="85"/>
      <c r="F9" s="89">
        <f>Produktionsår</f>
        <v>2014</v>
      </c>
      <c r="G9" s="90"/>
      <c r="H9" s="91">
        <f>OpdateretÅrstal</f>
        <v>2025</v>
      </c>
    </row>
    <row r="10" spans="1:11" ht="12.75" customHeight="1" thickBot="1" x14ac:dyDescent="0.35">
      <c r="B10" s="32" t="s">
        <v>34</v>
      </c>
      <c r="C10" s="154" t="s">
        <v>35</v>
      </c>
      <c r="D10" s="154"/>
      <c r="E10" s="155"/>
      <c r="F10" s="86" t="s">
        <v>36</v>
      </c>
      <c r="G10" s="87" t="s">
        <v>37</v>
      </c>
      <c r="H10" s="91" t="s">
        <v>38</v>
      </c>
    </row>
    <row r="11" spans="1:11" ht="12.75" customHeight="1" x14ac:dyDescent="0.3">
      <c r="B11" s="17" t="s">
        <v>39</v>
      </c>
      <c r="C11" s="161" t="s">
        <v>40</v>
      </c>
      <c r="D11" s="161"/>
      <c r="E11" s="161"/>
      <c r="F11" s="84">
        <v>1</v>
      </c>
      <c r="G11" s="83">
        <f>4*F11</f>
        <v>4</v>
      </c>
      <c r="H11" s="96">
        <f>G11*(VLOOKUP(OpdateretÅrstal,'Prisliste tillæg'!$A$4:$C$61,3,FALSE)/VLOOKUP(Produktionsår,'Prisliste tillæg'!$A$5:$C$61,3,FALSE))</f>
        <v>6.544693308515301</v>
      </c>
    </row>
    <row r="12" spans="1:11" ht="12.75" customHeight="1" x14ac:dyDescent="0.3">
      <c r="B12" s="17" t="s">
        <v>62</v>
      </c>
      <c r="C12" s="161" t="s">
        <v>42</v>
      </c>
      <c r="D12" s="161"/>
      <c r="E12" s="161"/>
      <c r="F12" s="18">
        <v>160.65</v>
      </c>
      <c r="G12" s="37">
        <f>F12</f>
        <v>160.65</v>
      </c>
      <c r="H12" s="40">
        <f>G12*(VLOOKUP(OpdateretÅrstal,'Prisliste tillæg'!$A$4:$C$61,3,FALSE)/VLOOKUP(Produktionsår,'Prisliste tillæg'!$A$5:$C$61,3,FALSE))</f>
        <v>262.85124500324577</v>
      </c>
    </row>
    <row r="13" spans="1:11" ht="12.75" customHeight="1" x14ac:dyDescent="0.3">
      <c r="B13" s="17" t="s">
        <v>63</v>
      </c>
      <c r="C13" s="162" t="s">
        <v>44</v>
      </c>
      <c r="D13" s="163"/>
      <c r="E13" s="164"/>
      <c r="F13" s="70">
        <v>33.19</v>
      </c>
      <c r="G13" s="38">
        <f>F13</f>
        <v>33.19</v>
      </c>
      <c r="H13" s="40">
        <f>G13*(VLOOKUP(OpdateretÅrstal,'Prisliste tillæg'!$A$4:$C$61,3,FALSE)/VLOOKUP(Produktionsår,'Prisliste tillæg'!$A$5:$C$61,3,FALSE))</f>
        <v>54.304592727405705</v>
      </c>
    </row>
    <row r="14" spans="1:11" ht="12.75" customHeight="1" x14ac:dyDescent="0.3">
      <c r="B14" s="17" t="s">
        <v>64</v>
      </c>
      <c r="C14" s="161" t="s">
        <v>46</v>
      </c>
      <c r="D14" s="161"/>
      <c r="E14" s="161"/>
      <c r="F14" s="18">
        <v>35.81</v>
      </c>
      <c r="G14" s="37">
        <f>F14*2</f>
        <v>71.62</v>
      </c>
      <c r="H14" s="40">
        <f>G14*(VLOOKUP(OpdateretÅrstal,'Prisliste tillæg'!$A$4:$C$61,3,FALSE)/VLOOKUP(Produktionsår,'Prisliste tillæg'!$A$5:$C$61,3,FALSE))</f>
        <v>117.18273368896647</v>
      </c>
    </row>
    <row r="15" spans="1:11" ht="12.75" customHeight="1" x14ac:dyDescent="0.3">
      <c r="B15" s="33"/>
      <c r="C15" s="165"/>
      <c r="D15" s="166"/>
      <c r="E15" s="167"/>
      <c r="F15" s="2"/>
      <c r="G15" s="19"/>
      <c r="H15" s="40"/>
    </row>
    <row r="16" spans="1:11" ht="12.75" customHeight="1" thickBot="1" x14ac:dyDescent="0.35">
      <c r="B16" s="34"/>
      <c r="C16" s="157" t="s">
        <v>47</v>
      </c>
      <c r="D16" s="157"/>
      <c r="E16" s="157"/>
      <c r="F16" s="35"/>
      <c r="G16" s="39">
        <f>SUM(G11:G15)+(SUM(G12:G14)*H6)</f>
        <v>256.18700000000001</v>
      </c>
      <c r="H16" s="97">
        <f>G16*(VLOOKUP(OpdateretÅrstal,'Prisliste tillæg'!$A$4:$C$61,3,FALSE)/VLOOKUP(Produktionsår,'Prisliste tillæg'!$A$5:$C$61,3,FALSE))</f>
        <v>419.16633615715239</v>
      </c>
    </row>
    <row r="20" ht="27" customHeight="1" x14ac:dyDescent="0.3"/>
    <row r="21" ht="12.75" customHeight="1" x14ac:dyDescent="0.3"/>
    <row r="22" ht="12.75" customHeight="1" x14ac:dyDescent="0.3"/>
    <row r="23" ht="12.75" customHeight="1" x14ac:dyDescent="0.3"/>
    <row r="24" ht="12.75" customHeight="1" x14ac:dyDescent="0.3"/>
    <row r="25" ht="12.75" customHeight="1" x14ac:dyDescent="0.3"/>
    <row r="26" ht="12.75" customHeight="1" x14ac:dyDescent="0.3"/>
    <row r="27" ht="12.75" customHeight="1" x14ac:dyDescent="0.3"/>
  </sheetData>
  <mergeCells count="12">
    <mergeCell ref="C16:E16"/>
    <mergeCell ref="A1:E1"/>
    <mergeCell ref="G1:K1"/>
    <mergeCell ref="B6:C6"/>
    <mergeCell ref="E6:G6"/>
    <mergeCell ref="C10:E10"/>
    <mergeCell ref="C11:E11"/>
    <mergeCell ref="C12:E12"/>
    <mergeCell ref="C13:E13"/>
    <mergeCell ref="C14:E14"/>
    <mergeCell ref="C15:E15"/>
    <mergeCell ref="B8:H8"/>
  </mergeCell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22">
    <tabColor rgb="FF00FFFF"/>
  </sheetPr>
  <dimension ref="A1:K16"/>
  <sheetViews>
    <sheetView workbookViewId="0">
      <selection activeCell="H10" sqref="H10"/>
    </sheetView>
  </sheetViews>
  <sheetFormatPr defaultRowHeight="13.5" x14ac:dyDescent="0.3"/>
  <cols>
    <col min="2" max="2" width="10.3828125" customWidth="1"/>
    <col min="3" max="3" width="21.3828125" customWidth="1"/>
    <col min="4" max="4" width="4.84375" customWidth="1"/>
    <col min="5" max="5" width="15" customWidth="1"/>
    <col min="6" max="6" width="13.3828125" customWidth="1"/>
    <col min="7" max="7" width="13.61328125" customWidth="1"/>
    <col min="8" max="10" width="10.4609375" customWidth="1"/>
    <col min="11" max="11" width="12" customWidth="1"/>
  </cols>
  <sheetData>
    <row r="1" spans="1:11" ht="14" thickBot="1" x14ac:dyDescent="0.35">
      <c r="A1" s="183" t="s">
        <v>27</v>
      </c>
      <c r="B1" s="184"/>
      <c r="C1" s="184"/>
      <c r="D1" s="184"/>
      <c r="E1" s="184"/>
      <c r="F1" s="94">
        <v>21</v>
      </c>
      <c r="G1" s="184" t="s">
        <v>28</v>
      </c>
      <c r="H1" s="184"/>
      <c r="I1" s="184"/>
      <c r="J1" s="184"/>
      <c r="K1" s="185"/>
    </row>
    <row r="3" spans="1:11" x14ac:dyDescent="0.3">
      <c r="C3" s="82" t="s">
        <v>29</v>
      </c>
      <c r="D3" s="81">
        <v>2014</v>
      </c>
      <c r="E3" t="s">
        <v>30</v>
      </c>
    </row>
    <row r="6" spans="1:11" x14ac:dyDescent="0.3">
      <c r="B6" s="156" t="s">
        <v>31</v>
      </c>
      <c r="C6" s="156"/>
      <c r="D6" s="36">
        <v>5000</v>
      </c>
      <c r="E6" s="148" t="str">
        <f>'20'!E6:G6</f>
        <v>Gradueringen er fra 46 t.o.m 90 karme</v>
      </c>
      <c r="F6" s="149"/>
      <c r="G6" s="150"/>
      <c r="H6" s="41">
        <v>-0.05</v>
      </c>
    </row>
    <row r="7" spans="1:11" ht="14" thickBot="1" x14ac:dyDescent="0.35"/>
    <row r="8" spans="1:11" ht="14" thickBot="1" x14ac:dyDescent="0.35">
      <c r="B8" s="158" t="s">
        <v>58</v>
      </c>
      <c r="C8" s="159"/>
      <c r="D8" s="159"/>
      <c r="E8" s="159"/>
      <c r="F8" s="159"/>
      <c r="G8" s="159"/>
      <c r="H8" s="160"/>
    </row>
    <row r="9" spans="1:11" x14ac:dyDescent="0.3">
      <c r="B9" s="88"/>
      <c r="C9" s="85"/>
      <c r="D9" s="85"/>
      <c r="E9" s="85"/>
      <c r="F9" s="89">
        <f>Produktionsår</f>
        <v>2014</v>
      </c>
      <c r="G9" s="90"/>
      <c r="H9" s="91">
        <f>OpdateretÅrstal</f>
        <v>2025</v>
      </c>
    </row>
    <row r="10" spans="1:11" ht="12.75" customHeight="1" thickBot="1" x14ac:dyDescent="0.35">
      <c r="B10" s="32" t="s">
        <v>34</v>
      </c>
      <c r="C10" s="154" t="s">
        <v>35</v>
      </c>
      <c r="D10" s="154"/>
      <c r="E10" s="155"/>
      <c r="F10" s="86" t="s">
        <v>36</v>
      </c>
      <c r="G10" s="87" t="s">
        <v>37</v>
      </c>
      <c r="H10" s="91" t="s">
        <v>38</v>
      </c>
    </row>
    <row r="11" spans="1:11" ht="12.75" customHeight="1" x14ac:dyDescent="0.3">
      <c r="B11" s="17" t="s">
        <v>39</v>
      </c>
      <c r="C11" s="161" t="s">
        <v>40</v>
      </c>
      <c r="D11" s="161"/>
      <c r="E11" s="161"/>
      <c r="F11" s="84">
        <v>1</v>
      </c>
      <c r="G11" s="83">
        <f>4*F11</f>
        <v>4</v>
      </c>
      <c r="H11" s="96">
        <f>G11*(VLOOKUP(OpdateretÅrstal,'Prisliste tillæg'!$A$4:$C$61,3,FALSE)/VLOOKUP(Produktionsår,'Prisliste tillæg'!$A$5:$C$61,3,FALSE))</f>
        <v>6.544693308515301</v>
      </c>
    </row>
    <row r="12" spans="1:11" ht="12.75" customHeight="1" x14ac:dyDescent="0.3">
      <c r="B12" s="17" t="s">
        <v>65</v>
      </c>
      <c r="C12" s="161" t="s">
        <v>42</v>
      </c>
      <c r="D12" s="161"/>
      <c r="E12" s="161"/>
      <c r="F12" s="18">
        <v>175.08</v>
      </c>
      <c r="G12" s="37">
        <f>F12</f>
        <v>175.08</v>
      </c>
      <c r="H12" s="40">
        <f>G12*(VLOOKUP(OpdateretÅrstal,'Prisliste tillæg'!$A$4:$C$61,3,FALSE)/VLOOKUP(Produktionsår,'Prisliste tillæg'!$A$5:$C$61,3,FALSE))</f>
        <v>286.46122611371476</v>
      </c>
    </row>
    <row r="13" spans="1:11" ht="12.75" customHeight="1" x14ac:dyDescent="0.3">
      <c r="B13" s="17" t="s">
        <v>66</v>
      </c>
      <c r="C13" s="162" t="s">
        <v>44</v>
      </c>
      <c r="D13" s="163"/>
      <c r="E13" s="164"/>
      <c r="F13" s="70">
        <v>33.19</v>
      </c>
      <c r="G13" s="38">
        <f>F13</f>
        <v>33.19</v>
      </c>
      <c r="H13" s="40">
        <f>G13*(VLOOKUP(OpdateretÅrstal,'Prisliste tillæg'!$A$4:$C$61,3,FALSE)/VLOOKUP(Produktionsår,'Prisliste tillæg'!$A$5:$C$61,3,FALSE))</f>
        <v>54.304592727405705</v>
      </c>
    </row>
    <row r="14" spans="1:11" ht="12.75" customHeight="1" x14ac:dyDescent="0.3">
      <c r="B14" s="17" t="s">
        <v>67</v>
      </c>
      <c r="C14" s="161" t="s">
        <v>46</v>
      </c>
      <c r="D14" s="161"/>
      <c r="E14" s="161"/>
      <c r="F14" s="18">
        <v>41.99</v>
      </c>
      <c r="G14" s="37">
        <f>F14*2</f>
        <v>83.98</v>
      </c>
      <c r="H14" s="40">
        <f>G14*(VLOOKUP(OpdateretÅrstal,'Prisliste tillæg'!$A$4:$C$61,3,FALSE)/VLOOKUP(Produktionsår,'Prisliste tillæg'!$A$5:$C$61,3,FALSE))</f>
        <v>137.40583601227874</v>
      </c>
    </row>
    <row r="15" spans="1:11" ht="12.75" customHeight="1" x14ac:dyDescent="0.3">
      <c r="B15" s="33"/>
      <c r="C15" s="165"/>
      <c r="D15" s="166"/>
      <c r="E15" s="167"/>
      <c r="F15" s="2"/>
      <c r="G15" s="19"/>
      <c r="H15" s="40"/>
    </row>
    <row r="16" spans="1:11" ht="12.75" customHeight="1" thickBot="1" x14ac:dyDescent="0.35">
      <c r="B16" s="34"/>
      <c r="C16" s="157" t="s">
        <v>47</v>
      </c>
      <c r="D16" s="157"/>
      <c r="E16" s="157"/>
      <c r="F16" s="35"/>
      <c r="G16" s="39">
        <f>SUM(G11:G15)+(SUM(G12:G14)*H6)</f>
        <v>281.63749999999999</v>
      </c>
      <c r="H16" s="97">
        <f>G16*(VLOOKUP(OpdateretÅrstal,'Prisliste tillæg'!$A$4:$C$61,3,FALSE)/VLOOKUP(Produktionsår,'Prisliste tillæg'!$A$5:$C$61,3,FALSE))</f>
        <v>460.8077654192445</v>
      </c>
    </row>
  </sheetData>
  <mergeCells count="12">
    <mergeCell ref="C16:E16"/>
    <mergeCell ref="C11:E11"/>
    <mergeCell ref="C12:E12"/>
    <mergeCell ref="C13:E13"/>
    <mergeCell ref="C14:E14"/>
    <mergeCell ref="C15:E15"/>
    <mergeCell ref="C10:E10"/>
    <mergeCell ref="A1:E1"/>
    <mergeCell ref="G1:K1"/>
    <mergeCell ref="B6:C6"/>
    <mergeCell ref="E6:G6"/>
    <mergeCell ref="B8:H8"/>
  </mergeCells>
  <pageMargins left="0.7" right="0.7"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23">
    <tabColor rgb="FFFFFF00"/>
  </sheetPr>
  <dimension ref="A1:K27"/>
  <sheetViews>
    <sheetView workbookViewId="0">
      <selection activeCell="H10" sqref="H10"/>
    </sheetView>
  </sheetViews>
  <sheetFormatPr defaultRowHeight="13.5" x14ac:dyDescent="0.3"/>
  <cols>
    <col min="2" max="2" width="10.84375" customWidth="1"/>
    <col min="3" max="3" width="12.23046875" customWidth="1"/>
    <col min="5" max="5" width="21.61328125" customWidth="1"/>
    <col min="6" max="6" width="13.3828125" customWidth="1"/>
    <col min="7" max="7" width="13.61328125" customWidth="1"/>
    <col min="8" max="10" width="10.4609375" customWidth="1"/>
    <col min="11" max="11" width="12" customWidth="1"/>
  </cols>
  <sheetData>
    <row r="1" spans="1:11" ht="14" thickBot="1" x14ac:dyDescent="0.35">
      <c r="A1" s="186" t="s">
        <v>27</v>
      </c>
      <c r="B1" s="187"/>
      <c r="C1" s="187"/>
      <c r="D1" s="187"/>
      <c r="E1" s="187"/>
      <c r="F1" s="95">
        <v>22</v>
      </c>
      <c r="G1" s="187" t="s">
        <v>28</v>
      </c>
      <c r="H1" s="187"/>
      <c r="I1" s="187"/>
      <c r="J1" s="187"/>
      <c r="K1" s="188"/>
    </row>
    <row r="3" spans="1:11" x14ac:dyDescent="0.3">
      <c r="C3" s="82" t="s">
        <v>29</v>
      </c>
      <c r="D3" s="81">
        <v>2014</v>
      </c>
      <c r="E3" t="s">
        <v>30</v>
      </c>
    </row>
    <row r="6" spans="1:11" x14ac:dyDescent="0.3">
      <c r="B6" s="156" t="str">
        <f>'21'!B6:C6</f>
        <v>Dørens størrelse i mm</v>
      </c>
      <c r="C6" s="156"/>
      <c r="D6" s="36">
        <v>3000</v>
      </c>
      <c r="E6" s="148" t="str">
        <f>'10'!E6:G6</f>
        <v>Gradueringen er over 90 karme</v>
      </c>
      <c r="F6" s="149"/>
      <c r="G6" s="150"/>
      <c r="H6" s="41">
        <v>-0.08</v>
      </c>
    </row>
    <row r="7" spans="1:11" ht="14" thickBot="1" x14ac:dyDescent="0.35"/>
    <row r="8" spans="1:11" ht="14" thickBot="1" x14ac:dyDescent="0.35">
      <c r="B8" s="158" t="s">
        <v>58</v>
      </c>
      <c r="C8" s="159"/>
      <c r="D8" s="159"/>
      <c r="E8" s="159"/>
      <c r="F8" s="159"/>
      <c r="G8" s="159"/>
      <c r="H8" s="160"/>
    </row>
    <row r="9" spans="1:11" x14ac:dyDescent="0.3">
      <c r="B9" s="88"/>
      <c r="C9" s="85"/>
      <c r="D9" s="85"/>
      <c r="E9" s="85"/>
      <c r="F9" s="89">
        <f>Produktionsår</f>
        <v>2014</v>
      </c>
      <c r="G9" s="90"/>
      <c r="H9" s="91">
        <f>OpdateretÅrstal</f>
        <v>2025</v>
      </c>
    </row>
    <row r="10" spans="1:11" ht="12.75" customHeight="1" thickBot="1" x14ac:dyDescent="0.35">
      <c r="B10" s="32" t="s">
        <v>34</v>
      </c>
      <c r="C10" s="154" t="s">
        <v>35</v>
      </c>
      <c r="D10" s="154"/>
      <c r="E10" s="155"/>
      <c r="F10" s="86" t="s">
        <v>36</v>
      </c>
      <c r="G10" s="87" t="s">
        <v>37</v>
      </c>
      <c r="H10" s="91" t="s">
        <v>38</v>
      </c>
    </row>
    <row r="11" spans="1:11" ht="12.75" customHeight="1" x14ac:dyDescent="0.3">
      <c r="B11" s="17" t="s">
        <v>39</v>
      </c>
      <c r="C11" s="161" t="s">
        <v>40</v>
      </c>
      <c r="D11" s="161"/>
      <c r="E11" s="161"/>
      <c r="F11" s="84">
        <v>1</v>
      </c>
      <c r="G11" s="83">
        <f>4*F11</f>
        <v>4</v>
      </c>
      <c r="H11" s="96">
        <f>G11*(VLOOKUP(OpdateretÅrstal,'Prisliste tillæg'!$A$4:$C$61,3,FALSE)/VLOOKUP(Produktionsår,'Prisliste tillæg'!$A$5:$C$61,3,FALSE))</f>
        <v>6.544693308515301</v>
      </c>
    </row>
    <row r="12" spans="1:11" ht="12.75" customHeight="1" x14ac:dyDescent="0.3">
      <c r="B12" s="17" t="s">
        <v>59</v>
      </c>
      <c r="C12" s="161" t="s">
        <v>42</v>
      </c>
      <c r="D12" s="161"/>
      <c r="E12" s="161"/>
      <c r="F12" s="18">
        <v>140.05000000000001</v>
      </c>
      <c r="G12" s="37">
        <f>F12</f>
        <v>140.05000000000001</v>
      </c>
      <c r="H12" s="40">
        <f>G12*(VLOOKUP(OpdateretÅrstal,'Prisliste tillæg'!$A$4:$C$61,3,FALSE)/VLOOKUP(Produktionsår,'Prisliste tillæg'!$A$5:$C$61,3,FALSE))</f>
        <v>229.146074464392</v>
      </c>
    </row>
    <row r="13" spans="1:11" ht="12.75" customHeight="1" x14ac:dyDescent="0.3">
      <c r="B13" s="17" t="s">
        <v>60</v>
      </c>
      <c r="C13" s="162" t="s">
        <v>44</v>
      </c>
      <c r="D13" s="163"/>
      <c r="E13" s="164"/>
      <c r="F13" s="70">
        <v>33.19</v>
      </c>
      <c r="G13" s="38">
        <f>F13</f>
        <v>33.19</v>
      </c>
      <c r="H13" s="40">
        <f>G13*(VLOOKUP(OpdateretÅrstal,'Prisliste tillæg'!$A$4:$C$61,3,FALSE)/VLOOKUP(Produktionsår,'Prisliste tillæg'!$A$5:$C$61,3,FALSE))</f>
        <v>54.304592727405705</v>
      </c>
    </row>
    <row r="14" spans="1:11" ht="12.75" customHeight="1" x14ac:dyDescent="0.3">
      <c r="B14" s="17" t="s">
        <v>61</v>
      </c>
      <c r="C14" s="161" t="s">
        <v>46</v>
      </c>
      <c r="D14" s="161"/>
      <c r="E14" s="161"/>
      <c r="F14" s="18">
        <v>29.71</v>
      </c>
      <c r="G14" s="37">
        <f>F14*2</f>
        <v>59.42</v>
      </c>
      <c r="H14" s="40">
        <f>G14*(VLOOKUP(OpdateretÅrstal,'Prisliste tillæg'!$A$4:$C$61,3,FALSE)/VLOOKUP(Produktionsår,'Prisliste tillæg'!$A$5:$C$61,3,FALSE))</f>
        <v>97.221419097994797</v>
      </c>
    </row>
    <row r="15" spans="1:11" ht="12.75" customHeight="1" x14ac:dyDescent="0.3">
      <c r="B15" s="33"/>
      <c r="C15" s="165"/>
      <c r="D15" s="166"/>
      <c r="E15" s="167"/>
      <c r="F15" s="2"/>
      <c r="G15" s="19"/>
      <c r="H15" s="40"/>
    </row>
    <row r="16" spans="1:11" ht="12.75" customHeight="1" thickBot="1" x14ac:dyDescent="0.35">
      <c r="B16" s="34"/>
      <c r="C16" s="157" t="s">
        <v>47</v>
      </c>
      <c r="D16" s="157"/>
      <c r="E16" s="157"/>
      <c r="F16" s="35"/>
      <c r="G16" s="39">
        <f>SUM(G11:G15)+(SUM(G12:G14)*H6)</f>
        <v>218.04720000000003</v>
      </c>
      <c r="H16" s="97">
        <f>G16*(VLOOKUP(OpdateretÅrstal,'Prisliste tillæg'!$A$4:$C$61,3,FALSE)/VLOOKUP(Produktionsår,'Prisliste tillæg'!$A$5:$C$61,3,FALSE))</f>
        <v>356.76301269512442</v>
      </c>
    </row>
    <row r="20" ht="27" customHeight="1" x14ac:dyDescent="0.3"/>
    <row r="21" ht="12.75" customHeight="1" x14ac:dyDescent="0.3"/>
    <row r="22" ht="12.75" customHeight="1" x14ac:dyDescent="0.3"/>
    <row r="23" ht="12.75" customHeight="1" x14ac:dyDescent="0.3"/>
    <row r="24" ht="12.75" customHeight="1" x14ac:dyDescent="0.3"/>
    <row r="25" ht="12.75" customHeight="1" x14ac:dyDescent="0.3"/>
    <row r="26" ht="12.75" customHeight="1" x14ac:dyDescent="0.3"/>
    <row r="27" ht="12.75" customHeight="1" x14ac:dyDescent="0.3"/>
  </sheetData>
  <mergeCells count="12">
    <mergeCell ref="C16:E16"/>
    <mergeCell ref="A1:E1"/>
    <mergeCell ref="G1:K1"/>
    <mergeCell ref="B6:C6"/>
    <mergeCell ref="E6:G6"/>
    <mergeCell ref="C10:E10"/>
    <mergeCell ref="C11:E11"/>
    <mergeCell ref="C12:E12"/>
    <mergeCell ref="C13:E13"/>
    <mergeCell ref="C14:E14"/>
    <mergeCell ref="C15:E15"/>
    <mergeCell ref="B8:H8"/>
  </mergeCells>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24">
    <tabColor rgb="FFFFFF00"/>
  </sheetPr>
  <dimension ref="A1:K20"/>
  <sheetViews>
    <sheetView workbookViewId="0">
      <selection activeCell="H10" sqref="H10"/>
    </sheetView>
  </sheetViews>
  <sheetFormatPr defaultRowHeight="13.5" x14ac:dyDescent="0.3"/>
  <cols>
    <col min="2" max="2" width="11.23046875" customWidth="1"/>
    <col min="3" max="3" width="12.23046875" customWidth="1"/>
    <col min="5" max="5" width="21.61328125" customWidth="1"/>
    <col min="6" max="6" width="13.3828125" customWidth="1"/>
    <col min="7" max="7" width="13.61328125" customWidth="1"/>
    <col min="8" max="8" width="10.4609375" customWidth="1"/>
    <col min="9" max="9" width="9.4609375" customWidth="1"/>
    <col min="10" max="11" width="10.4609375" customWidth="1"/>
  </cols>
  <sheetData>
    <row r="1" spans="1:11" ht="14" thickBot="1" x14ac:dyDescent="0.35">
      <c r="A1" s="186" t="s">
        <v>27</v>
      </c>
      <c r="B1" s="187"/>
      <c r="C1" s="187"/>
      <c r="D1" s="187"/>
      <c r="E1" s="187"/>
      <c r="F1" s="95">
        <v>23</v>
      </c>
      <c r="G1" s="187" t="s">
        <v>28</v>
      </c>
      <c r="H1" s="187"/>
      <c r="I1" s="187"/>
      <c r="J1" s="187"/>
      <c r="K1" s="188"/>
    </row>
    <row r="3" spans="1:11" x14ac:dyDescent="0.3">
      <c r="C3" s="82" t="s">
        <v>29</v>
      </c>
      <c r="D3" s="81">
        <v>2014</v>
      </c>
      <c r="E3" t="s">
        <v>30</v>
      </c>
    </row>
    <row r="6" spans="1:11" x14ac:dyDescent="0.3">
      <c r="B6" s="156" t="str">
        <f>'21'!B6:C6</f>
        <v>Dørens størrelse i mm</v>
      </c>
      <c r="C6" s="156"/>
      <c r="D6" s="36">
        <v>4000</v>
      </c>
      <c r="E6" s="148" t="str">
        <f>'22'!E6:G6</f>
        <v>Gradueringen er over 90 karme</v>
      </c>
      <c r="F6" s="149"/>
      <c r="G6" s="150"/>
      <c r="H6" s="41">
        <v>-0.08</v>
      </c>
    </row>
    <row r="7" spans="1:11" ht="14" thickBot="1" x14ac:dyDescent="0.35"/>
    <row r="8" spans="1:11" ht="14" thickBot="1" x14ac:dyDescent="0.35">
      <c r="B8" s="158" t="s">
        <v>58</v>
      </c>
      <c r="C8" s="159"/>
      <c r="D8" s="159"/>
      <c r="E8" s="159"/>
      <c r="F8" s="159"/>
      <c r="G8" s="159"/>
      <c r="H8" s="160"/>
    </row>
    <row r="9" spans="1:11" x14ac:dyDescent="0.3">
      <c r="B9" s="88"/>
      <c r="C9" s="85"/>
      <c r="D9" s="85"/>
      <c r="E9" s="85"/>
      <c r="F9" s="89">
        <f>Produktionsår</f>
        <v>2014</v>
      </c>
      <c r="G9" s="90"/>
      <c r="H9" s="91">
        <f>OpdateretÅrstal</f>
        <v>2025</v>
      </c>
    </row>
    <row r="10" spans="1:11" ht="12.75" customHeight="1" thickBot="1" x14ac:dyDescent="0.35">
      <c r="B10" s="32" t="s">
        <v>34</v>
      </c>
      <c r="C10" s="154" t="s">
        <v>35</v>
      </c>
      <c r="D10" s="154"/>
      <c r="E10" s="155"/>
      <c r="F10" s="86" t="s">
        <v>36</v>
      </c>
      <c r="G10" s="87" t="s">
        <v>37</v>
      </c>
      <c r="H10" s="91" t="s">
        <v>38</v>
      </c>
    </row>
    <row r="11" spans="1:11" ht="12.75" customHeight="1" x14ac:dyDescent="0.3">
      <c r="B11" s="17" t="s">
        <v>39</v>
      </c>
      <c r="C11" s="161" t="s">
        <v>40</v>
      </c>
      <c r="D11" s="161"/>
      <c r="E11" s="161"/>
      <c r="F11" s="84">
        <v>1</v>
      </c>
      <c r="G11" s="83">
        <f>4*F11</f>
        <v>4</v>
      </c>
      <c r="H11" s="96">
        <f>G11*(VLOOKUP(OpdateretÅrstal,'Prisliste tillæg'!$A$4:$C$61,3,FALSE)/VLOOKUP(Produktionsår,'Prisliste tillæg'!$A$5:$C$61,3,FALSE))</f>
        <v>6.544693308515301</v>
      </c>
    </row>
    <row r="12" spans="1:11" ht="12.75" customHeight="1" x14ac:dyDescent="0.3">
      <c r="B12" s="17" t="s">
        <v>62</v>
      </c>
      <c r="C12" s="161" t="s">
        <v>42</v>
      </c>
      <c r="D12" s="161"/>
      <c r="E12" s="161"/>
      <c r="F12" s="18">
        <v>160.65</v>
      </c>
      <c r="G12" s="37">
        <f>F12</f>
        <v>160.65</v>
      </c>
      <c r="H12" s="40">
        <f>G12*(VLOOKUP(OpdateretÅrstal,'Prisliste tillæg'!$A$4:$C$61,3,FALSE)/VLOOKUP(Produktionsår,'Prisliste tillæg'!$A$5:$C$61,3,FALSE))</f>
        <v>262.85124500324577</v>
      </c>
    </row>
    <row r="13" spans="1:11" ht="12.75" customHeight="1" x14ac:dyDescent="0.3">
      <c r="B13" s="17" t="s">
        <v>63</v>
      </c>
      <c r="C13" s="162" t="s">
        <v>44</v>
      </c>
      <c r="D13" s="163"/>
      <c r="E13" s="164"/>
      <c r="F13" s="70">
        <v>33.19</v>
      </c>
      <c r="G13" s="38">
        <f>F13</f>
        <v>33.19</v>
      </c>
      <c r="H13" s="40">
        <f>G13*(VLOOKUP(OpdateretÅrstal,'Prisliste tillæg'!$A$4:$C$61,3,FALSE)/VLOOKUP(Produktionsår,'Prisliste tillæg'!$A$5:$C$61,3,FALSE))</f>
        <v>54.304592727405705</v>
      </c>
    </row>
    <row r="14" spans="1:11" ht="12.75" customHeight="1" x14ac:dyDescent="0.3">
      <c r="B14" s="17" t="s">
        <v>64</v>
      </c>
      <c r="C14" s="161" t="s">
        <v>46</v>
      </c>
      <c r="D14" s="161"/>
      <c r="E14" s="161"/>
      <c r="F14" s="18">
        <v>35.81</v>
      </c>
      <c r="G14" s="37">
        <f>F14*2</f>
        <v>71.62</v>
      </c>
      <c r="H14" s="40">
        <f>G14*(VLOOKUP(OpdateretÅrstal,'Prisliste tillæg'!$A$4:$C$61,3,FALSE)/VLOOKUP(Produktionsår,'Prisliste tillæg'!$A$5:$C$61,3,FALSE))</f>
        <v>117.18273368896647</v>
      </c>
    </row>
    <row r="15" spans="1:11" ht="12.75" customHeight="1" x14ac:dyDescent="0.3">
      <c r="B15" s="33"/>
      <c r="C15" s="165"/>
      <c r="D15" s="166"/>
      <c r="E15" s="167"/>
      <c r="F15" s="2"/>
      <c r="G15" s="19"/>
      <c r="H15" s="40"/>
    </row>
    <row r="16" spans="1:11" ht="12.75" customHeight="1" thickBot="1" x14ac:dyDescent="0.35">
      <c r="B16" s="34"/>
      <c r="C16" s="157" t="s">
        <v>47</v>
      </c>
      <c r="D16" s="157"/>
      <c r="E16" s="157"/>
      <c r="F16" s="35"/>
      <c r="G16" s="39">
        <f>SUM(G11:G15)+(SUM(G12:G14)*H6)</f>
        <v>248.22320000000002</v>
      </c>
      <c r="H16" s="97">
        <f>G16*(VLOOKUP(OpdateretÅrstal,'Prisliste tillæg'!$A$4:$C$61,3,FALSE)/VLOOKUP(Produktionsår,'Prisliste tillæg'!$A$5:$C$61,3,FALSE))</f>
        <v>406.13617901456382</v>
      </c>
    </row>
    <row r="20" ht="25.5" customHeight="1" x14ac:dyDescent="0.3"/>
  </sheetData>
  <mergeCells count="12">
    <mergeCell ref="C16:E16"/>
    <mergeCell ref="A1:E1"/>
    <mergeCell ref="G1:K1"/>
    <mergeCell ref="B6:C6"/>
    <mergeCell ref="E6:G6"/>
    <mergeCell ref="C10:E10"/>
    <mergeCell ref="C11:E11"/>
    <mergeCell ref="C12:E12"/>
    <mergeCell ref="C13:E13"/>
    <mergeCell ref="C14:E14"/>
    <mergeCell ref="C15:E15"/>
    <mergeCell ref="B8:H8"/>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25">
    <tabColor rgb="FFFFFF00"/>
  </sheetPr>
  <dimension ref="A1:K20"/>
  <sheetViews>
    <sheetView workbookViewId="0">
      <selection activeCell="H10" sqref="H10"/>
    </sheetView>
  </sheetViews>
  <sheetFormatPr defaultRowHeight="13.5" x14ac:dyDescent="0.3"/>
  <cols>
    <col min="2" max="2" width="11.23046875" customWidth="1"/>
    <col min="3" max="3" width="12.23046875" customWidth="1"/>
    <col min="5" max="5" width="21.61328125" customWidth="1"/>
    <col min="6" max="6" width="13.3828125" customWidth="1"/>
    <col min="7" max="7" width="13.61328125" customWidth="1"/>
    <col min="8" max="8" width="10.4609375" customWidth="1"/>
    <col min="9" max="9" width="9.4609375" customWidth="1"/>
    <col min="10" max="11" width="10.4609375" customWidth="1"/>
  </cols>
  <sheetData>
    <row r="1" spans="1:11" ht="14" thickBot="1" x14ac:dyDescent="0.35">
      <c r="A1" s="186" t="s">
        <v>27</v>
      </c>
      <c r="B1" s="187"/>
      <c r="C1" s="187"/>
      <c r="D1" s="187"/>
      <c r="E1" s="187"/>
      <c r="F1" s="95">
        <v>24</v>
      </c>
      <c r="G1" s="187" t="s">
        <v>28</v>
      </c>
      <c r="H1" s="187"/>
      <c r="I1" s="187"/>
      <c r="J1" s="187"/>
      <c r="K1" s="188"/>
    </row>
    <row r="3" spans="1:11" x14ac:dyDescent="0.3">
      <c r="C3" s="82" t="s">
        <v>29</v>
      </c>
      <c r="D3" s="81">
        <v>2014</v>
      </c>
      <c r="E3" t="s">
        <v>30</v>
      </c>
    </row>
    <row r="6" spans="1:11" x14ac:dyDescent="0.3">
      <c r="B6" s="156" t="str">
        <f>'19'!B6:C6</f>
        <v>Dørens størrelse i mm</v>
      </c>
      <c r="C6" s="156"/>
      <c r="D6" s="36">
        <v>5000</v>
      </c>
      <c r="E6" s="148" t="str">
        <f>'23'!E6:G6</f>
        <v>Gradueringen er over 90 karme</v>
      </c>
      <c r="F6" s="149"/>
      <c r="G6" s="150"/>
      <c r="H6" s="41">
        <v>-0.08</v>
      </c>
    </row>
    <row r="7" spans="1:11" ht="14" thickBot="1" x14ac:dyDescent="0.35"/>
    <row r="8" spans="1:11" ht="14" thickBot="1" x14ac:dyDescent="0.35">
      <c r="B8" s="158" t="s">
        <v>58</v>
      </c>
      <c r="C8" s="159"/>
      <c r="D8" s="159"/>
      <c r="E8" s="159"/>
      <c r="F8" s="159"/>
      <c r="G8" s="159"/>
      <c r="H8" s="160"/>
    </row>
    <row r="9" spans="1:11" x14ac:dyDescent="0.3">
      <c r="B9" s="88"/>
      <c r="C9" s="85"/>
      <c r="D9" s="85"/>
      <c r="E9" s="85"/>
      <c r="F9" s="89">
        <f>Produktionsår</f>
        <v>2014</v>
      </c>
      <c r="G9" s="90"/>
      <c r="H9" s="91">
        <f>OpdateretÅrstal</f>
        <v>2025</v>
      </c>
    </row>
    <row r="10" spans="1:11" ht="12.75" customHeight="1" thickBot="1" x14ac:dyDescent="0.35">
      <c r="B10" s="32" t="s">
        <v>34</v>
      </c>
      <c r="C10" s="154" t="s">
        <v>35</v>
      </c>
      <c r="D10" s="154"/>
      <c r="E10" s="155"/>
      <c r="F10" s="86" t="s">
        <v>36</v>
      </c>
      <c r="G10" s="87" t="s">
        <v>37</v>
      </c>
      <c r="H10" s="91" t="s">
        <v>38</v>
      </c>
    </row>
    <row r="11" spans="1:11" ht="12.75" customHeight="1" x14ac:dyDescent="0.3">
      <c r="B11" s="17" t="s">
        <v>39</v>
      </c>
      <c r="C11" s="161" t="s">
        <v>40</v>
      </c>
      <c r="D11" s="161"/>
      <c r="E11" s="161"/>
      <c r="F11" s="84">
        <v>1</v>
      </c>
      <c r="G11" s="83">
        <f>4*F11</f>
        <v>4</v>
      </c>
      <c r="H11" s="96">
        <f>G11*(VLOOKUP(OpdateretÅrstal,'Prisliste tillæg'!$A$4:$C$61,3,FALSE)/VLOOKUP(Produktionsår,'Prisliste tillæg'!$A$5:$C$61,3,FALSE))</f>
        <v>6.544693308515301</v>
      </c>
    </row>
    <row r="12" spans="1:11" ht="12.75" customHeight="1" x14ac:dyDescent="0.3">
      <c r="B12" s="17" t="s">
        <v>65</v>
      </c>
      <c r="C12" s="161" t="s">
        <v>42</v>
      </c>
      <c r="D12" s="161"/>
      <c r="E12" s="161"/>
      <c r="F12" s="18">
        <v>175.08</v>
      </c>
      <c r="G12" s="37">
        <f>F12</f>
        <v>175.08</v>
      </c>
      <c r="H12" s="40">
        <f>G12*(VLOOKUP(OpdateretÅrstal,'Prisliste tillæg'!$A$4:$C$61,3,FALSE)/VLOOKUP(Produktionsår,'Prisliste tillæg'!$A$5:$C$61,3,FALSE))</f>
        <v>286.46122611371476</v>
      </c>
    </row>
    <row r="13" spans="1:11" ht="12.75" customHeight="1" x14ac:dyDescent="0.3">
      <c r="B13" s="17" t="s">
        <v>66</v>
      </c>
      <c r="C13" s="162" t="s">
        <v>44</v>
      </c>
      <c r="D13" s="163"/>
      <c r="E13" s="164"/>
      <c r="F13" s="70">
        <v>33.19</v>
      </c>
      <c r="G13" s="38">
        <f>F13</f>
        <v>33.19</v>
      </c>
      <c r="H13" s="40">
        <f>G13*(VLOOKUP(OpdateretÅrstal,'Prisliste tillæg'!$A$4:$C$61,3,FALSE)/VLOOKUP(Produktionsår,'Prisliste tillæg'!$A$5:$C$61,3,FALSE))</f>
        <v>54.304592727405705</v>
      </c>
    </row>
    <row r="14" spans="1:11" ht="12.75" customHeight="1" x14ac:dyDescent="0.3">
      <c r="B14" s="17" t="s">
        <v>67</v>
      </c>
      <c r="C14" s="161" t="s">
        <v>46</v>
      </c>
      <c r="D14" s="161"/>
      <c r="E14" s="161"/>
      <c r="F14" s="18">
        <v>41.99</v>
      </c>
      <c r="G14" s="37">
        <f>F14*2</f>
        <v>83.98</v>
      </c>
      <c r="H14" s="40">
        <f>G14*(VLOOKUP(OpdateretÅrstal,'Prisliste tillæg'!$A$4:$C$61,3,FALSE)/VLOOKUP(Produktionsår,'Prisliste tillæg'!$A$5:$C$61,3,FALSE))</f>
        <v>137.40583601227874</v>
      </c>
    </row>
    <row r="15" spans="1:11" ht="12.75" customHeight="1" x14ac:dyDescent="0.3">
      <c r="B15" s="33"/>
      <c r="C15" s="165"/>
      <c r="D15" s="166"/>
      <c r="E15" s="167"/>
      <c r="F15" s="2"/>
      <c r="G15" s="19"/>
      <c r="H15" s="40"/>
    </row>
    <row r="16" spans="1:11" ht="12.75" customHeight="1" thickBot="1" x14ac:dyDescent="0.35">
      <c r="B16" s="34"/>
      <c r="C16" s="157" t="s">
        <v>47</v>
      </c>
      <c r="D16" s="157"/>
      <c r="E16" s="157"/>
      <c r="F16" s="35"/>
      <c r="G16" s="39">
        <f>SUM(G11:G15)+(SUM(G12:G14)*H6)</f>
        <v>272.87</v>
      </c>
      <c r="H16" s="97">
        <f>G16*(VLOOKUP(OpdateretÅrstal,'Prisliste tillæg'!$A$4:$C$61,3,FALSE)/VLOOKUP(Produktionsår,'Prisliste tillæg'!$A$5:$C$61,3,FALSE))</f>
        <v>446.46261577364254</v>
      </c>
    </row>
    <row r="20" ht="25.5" customHeight="1" x14ac:dyDescent="0.3"/>
  </sheetData>
  <mergeCells count="12">
    <mergeCell ref="C16:E16"/>
    <mergeCell ref="A1:E1"/>
    <mergeCell ref="G1:K1"/>
    <mergeCell ref="B6:C6"/>
    <mergeCell ref="E6:G6"/>
    <mergeCell ref="C10:E10"/>
    <mergeCell ref="C11:E11"/>
    <mergeCell ref="C12:E12"/>
    <mergeCell ref="C13:E13"/>
    <mergeCell ref="C14:E14"/>
    <mergeCell ref="C15:E15"/>
    <mergeCell ref="B8:H8"/>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26"/>
  <dimension ref="A1:I61"/>
  <sheetViews>
    <sheetView workbookViewId="0">
      <selection activeCell="C5" sqref="C5"/>
    </sheetView>
  </sheetViews>
  <sheetFormatPr defaultRowHeight="13.5" x14ac:dyDescent="0.3"/>
  <cols>
    <col min="2" max="3" width="9.4609375" bestFit="1" customWidth="1"/>
    <col min="11" max="11" width="10.15234375" bestFit="1" customWidth="1"/>
  </cols>
  <sheetData>
    <row r="1" spans="1:9" x14ac:dyDescent="0.3">
      <c r="C1" s="189" t="s">
        <v>68</v>
      </c>
      <c r="D1" s="189"/>
      <c r="E1" s="189"/>
      <c r="F1" s="189"/>
      <c r="G1" s="189"/>
      <c r="H1" s="189"/>
      <c r="I1" s="189"/>
    </row>
    <row r="2" spans="1:9" x14ac:dyDescent="0.3">
      <c r="C2" s="189" t="s">
        <v>69</v>
      </c>
      <c r="D2" s="189"/>
      <c r="E2" s="189"/>
      <c r="F2" s="189"/>
      <c r="G2" s="189"/>
      <c r="H2" s="189"/>
      <c r="I2" s="189"/>
    </row>
    <row r="4" spans="1:9" ht="39" customHeight="1" x14ac:dyDescent="0.3">
      <c r="B4" s="20" t="str">
        <f>'[1]Prisliste tillæg'!$B$3</f>
        <v>Det aktuelle års tillæg</v>
      </c>
      <c r="C4" s="21" t="str">
        <f>'[1]Prisliste tillæg'!$C$3</f>
        <v>Samlet Prisliste tillæg</v>
      </c>
    </row>
    <row r="5" spans="1:9" x14ac:dyDescent="0.3">
      <c r="A5">
        <f>'[1]Prisliste tillæg'!$A4</f>
        <v>2014</v>
      </c>
      <c r="B5" s="23">
        <f>'[1]Prisliste tillæg'!$B4</f>
        <v>1</v>
      </c>
      <c r="C5" s="22">
        <f>'[1]Prisliste tillæg'!$C4</f>
        <v>1</v>
      </c>
    </row>
    <row r="6" spans="1:9" x14ac:dyDescent="0.3">
      <c r="A6">
        <f>'[1]Prisliste tillæg'!$A5</f>
        <v>2015</v>
      </c>
      <c r="B6" s="23">
        <f>'[1]Prisliste tillæg'!$B5</f>
        <v>1.014</v>
      </c>
      <c r="C6" s="22">
        <f>'[1]Prisliste tillæg'!$C5</f>
        <v>1.014</v>
      </c>
    </row>
    <row r="7" spans="1:9" x14ac:dyDescent="0.3">
      <c r="A7">
        <f>'[1]Prisliste tillæg'!$A6</f>
        <v>2016</v>
      </c>
      <c r="B7" s="23">
        <f>'[1]Prisliste tillæg'!$B6</f>
        <v>1.0189999999999999</v>
      </c>
      <c r="C7" s="22">
        <f>'[1]Prisliste tillæg'!$C6</f>
        <v>1.033266</v>
      </c>
    </row>
    <row r="8" spans="1:9" x14ac:dyDescent="0.3">
      <c r="A8">
        <f>'[1]Prisliste tillæg'!$A7</f>
        <v>2017</v>
      </c>
      <c r="B8" s="23">
        <f>'[1]Prisliste tillæg'!$B7</f>
        <v>1.018</v>
      </c>
      <c r="C8" s="22">
        <f>'[1]Prisliste tillæg'!$C7</f>
        <v>1.0518647880000001</v>
      </c>
    </row>
    <row r="9" spans="1:9" x14ac:dyDescent="0.3">
      <c r="A9">
        <f>'[1]Prisliste tillæg'!$A8</f>
        <v>2018</v>
      </c>
      <c r="B9" s="23">
        <f>'[1]Prisliste tillæg'!$B8</f>
        <v>1.0189999999999999</v>
      </c>
      <c r="C9" s="22">
        <f>'[1]Prisliste tillæg'!$C8</f>
        <v>1.0718502189720001</v>
      </c>
    </row>
    <row r="10" spans="1:9" x14ac:dyDescent="0.3">
      <c r="A10">
        <f>'[1]Prisliste tillæg'!$A9</f>
        <v>2019</v>
      </c>
      <c r="B10" s="23">
        <f>'[1]Prisliste tillæg'!$B9</f>
        <v>1.0209999999999999</v>
      </c>
      <c r="C10" s="22">
        <f>'[1]Prisliste tillæg'!$C9</f>
        <v>1.0943590735704121</v>
      </c>
    </row>
    <row r="11" spans="1:9" x14ac:dyDescent="0.3">
      <c r="A11">
        <f>'[1]Prisliste tillæg'!$A10</f>
        <v>2020</v>
      </c>
      <c r="B11" s="23">
        <f>'[1]Prisliste tillæg'!$B10</f>
        <v>1.0209999999999999</v>
      </c>
      <c r="C11" s="22">
        <f>'[1]Prisliste tillæg'!$C10</f>
        <v>1.1173406141153905</v>
      </c>
    </row>
    <row r="12" spans="1:9" x14ac:dyDescent="0.3">
      <c r="A12">
        <f>'[1]Prisliste tillæg'!$A11</f>
        <v>2021</v>
      </c>
      <c r="B12" s="23">
        <f>'[1]Prisliste tillæg'!$B11</f>
        <v>1.0209999999999999</v>
      </c>
      <c r="C12" s="22">
        <f>'[1]Prisliste tillæg'!$C11</f>
        <v>1.1408047670118135</v>
      </c>
    </row>
    <row r="13" spans="1:9" x14ac:dyDescent="0.3">
      <c r="A13">
        <f>'[1]Prisliste tillæg'!$A12</f>
        <v>2022</v>
      </c>
      <c r="B13" s="23">
        <f>'[1]Prisliste tillæg'!$B12</f>
        <v>1.0209999999999999</v>
      </c>
      <c r="C13" s="22">
        <f>'[1]Prisliste tillæg'!$C12</f>
        <v>1.1647616671190615</v>
      </c>
    </row>
    <row r="14" spans="1:9" x14ac:dyDescent="0.3">
      <c r="A14">
        <f>'[1]Prisliste tillæg'!$A13</f>
        <v>2023</v>
      </c>
      <c r="B14" s="23">
        <f>'[1]Prisliste tillæg'!$B13</f>
        <v>1.04</v>
      </c>
      <c r="C14" s="22">
        <f>'[1]Prisliste tillæg'!$C13</f>
        <v>1.211352133803824</v>
      </c>
    </row>
    <row r="15" spans="1:9" x14ac:dyDescent="0.3">
      <c r="A15">
        <f>'[1]Prisliste tillæg'!$A14</f>
        <v>2024</v>
      </c>
      <c r="B15" s="23">
        <f>'[1]Prisliste tillæg'!$B14</f>
        <v>1.0389999999999999</v>
      </c>
      <c r="C15" s="22">
        <f>'[1]Prisliste tillæg'!$C14</f>
        <v>1.2585948670221732</v>
      </c>
    </row>
    <row r="16" spans="1:9" x14ac:dyDescent="0.3">
      <c r="A16">
        <f>'[1]Prisliste tillæg'!$A15</f>
        <v>2025</v>
      </c>
      <c r="B16" s="23">
        <f>'[1]Prisliste tillæg'!$B15</f>
        <v>1.3</v>
      </c>
      <c r="C16" s="22">
        <f>'[1]Prisliste tillæg'!$C15</f>
        <v>1.6361733271288252</v>
      </c>
    </row>
    <row r="17" spans="1:3" x14ac:dyDescent="0.3">
      <c r="A17">
        <f>'[1]Prisliste tillæg'!$A16</f>
        <v>2026</v>
      </c>
      <c r="B17" s="23">
        <f>'[1]Prisliste tillæg'!$B16</f>
        <v>0</v>
      </c>
      <c r="C17" s="22">
        <f>'[1]Prisliste tillæg'!$C16</f>
        <v>0</v>
      </c>
    </row>
    <row r="18" spans="1:3" x14ac:dyDescent="0.3">
      <c r="A18">
        <f>'[1]Prisliste tillæg'!$A17</f>
        <v>2027</v>
      </c>
      <c r="B18" s="23">
        <f>'[1]Prisliste tillæg'!$B17</f>
        <v>0</v>
      </c>
      <c r="C18" s="22">
        <f>'[1]Prisliste tillæg'!$C17</f>
        <v>0</v>
      </c>
    </row>
    <row r="19" spans="1:3" x14ac:dyDescent="0.3">
      <c r="A19">
        <f>'[1]Prisliste tillæg'!$A18</f>
        <v>2028</v>
      </c>
      <c r="B19" s="23">
        <f>'[1]Prisliste tillæg'!$B18</f>
        <v>0</v>
      </c>
      <c r="C19" s="22">
        <f>'[1]Prisliste tillæg'!$C18</f>
        <v>0</v>
      </c>
    </row>
    <row r="20" spans="1:3" x14ac:dyDescent="0.3">
      <c r="A20">
        <f>'[1]Prisliste tillæg'!$A19</f>
        <v>2029</v>
      </c>
      <c r="B20" s="23">
        <f>'[1]Prisliste tillæg'!$B19</f>
        <v>0</v>
      </c>
      <c r="C20" s="22">
        <f>'[1]Prisliste tillæg'!$C19</f>
        <v>0</v>
      </c>
    </row>
    <row r="21" spans="1:3" x14ac:dyDescent="0.3">
      <c r="A21">
        <f>'[1]Prisliste tillæg'!$A20</f>
        <v>2030</v>
      </c>
      <c r="B21" s="23">
        <f>'[1]Prisliste tillæg'!$B20</f>
        <v>0</v>
      </c>
      <c r="C21" s="22">
        <f>'[1]Prisliste tillæg'!$C20</f>
        <v>0</v>
      </c>
    </row>
    <row r="22" spans="1:3" x14ac:dyDescent="0.3">
      <c r="A22">
        <f>'[1]Prisliste tillæg'!$A21</f>
        <v>2031</v>
      </c>
      <c r="B22" s="23">
        <f>'[1]Prisliste tillæg'!$B21</f>
        <v>0</v>
      </c>
      <c r="C22" s="22">
        <f>'[1]Prisliste tillæg'!$C21</f>
        <v>0</v>
      </c>
    </row>
    <row r="23" spans="1:3" x14ac:dyDescent="0.3">
      <c r="A23">
        <f>'[1]Prisliste tillæg'!$A22</f>
        <v>2032</v>
      </c>
      <c r="B23" s="23">
        <f>'[1]Prisliste tillæg'!$B22</f>
        <v>0</v>
      </c>
      <c r="C23" s="22">
        <f>'[1]Prisliste tillæg'!$C22</f>
        <v>0</v>
      </c>
    </row>
    <row r="24" spans="1:3" x14ac:dyDescent="0.3">
      <c r="A24">
        <f>'[1]Prisliste tillæg'!$A23</f>
        <v>2033</v>
      </c>
      <c r="B24" s="23">
        <f>'[1]Prisliste tillæg'!$B23</f>
        <v>0</v>
      </c>
      <c r="C24" s="22">
        <f>'[1]Prisliste tillæg'!$C23</f>
        <v>0</v>
      </c>
    </row>
    <row r="25" spans="1:3" x14ac:dyDescent="0.3">
      <c r="A25">
        <f>'[1]Prisliste tillæg'!$A24</f>
        <v>2034</v>
      </c>
      <c r="B25" s="23">
        <f>'[1]Prisliste tillæg'!$B24</f>
        <v>0</v>
      </c>
      <c r="C25" s="22">
        <f>'[1]Prisliste tillæg'!$C24</f>
        <v>0</v>
      </c>
    </row>
    <row r="26" spans="1:3" x14ac:dyDescent="0.3">
      <c r="A26">
        <f>'[1]Prisliste tillæg'!$A25</f>
        <v>2035</v>
      </c>
      <c r="B26" s="23">
        <f>'[1]Prisliste tillæg'!$B25</f>
        <v>0</v>
      </c>
      <c r="C26" s="22">
        <f>'[1]Prisliste tillæg'!$C25</f>
        <v>0</v>
      </c>
    </row>
    <row r="27" spans="1:3" x14ac:dyDescent="0.3">
      <c r="A27">
        <f>'[1]Prisliste tillæg'!$A26</f>
        <v>2036</v>
      </c>
      <c r="B27" s="23">
        <f>'[1]Prisliste tillæg'!$B26</f>
        <v>0</v>
      </c>
      <c r="C27" s="22">
        <f>'[1]Prisliste tillæg'!$C26</f>
        <v>0</v>
      </c>
    </row>
    <row r="28" spans="1:3" x14ac:dyDescent="0.3">
      <c r="A28">
        <f>'[1]Prisliste tillæg'!$A27</f>
        <v>2037</v>
      </c>
      <c r="B28" s="23">
        <f>'[1]Prisliste tillæg'!$B27</f>
        <v>0</v>
      </c>
      <c r="C28" s="22">
        <f>'[1]Prisliste tillæg'!$C27</f>
        <v>0</v>
      </c>
    </row>
    <row r="29" spans="1:3" x14ac:dyDescent="0.3">
      <c r="A29">
        <f>'[1]Prisliste tillæg'!$A28</f>
        <v>2038</v>
      </c>
      <c r="B29" s="23">
        <f>'[1]Prisliste tillæg'!$B28</f>
        <v>0</v>
      </c>
      <c r="C29" s="22">
        <f>'[1]Prisliste tillæg'!$C28</f>
        <v>0</v>
      </c>
    </row>
    <row r="30" spans="1:3" x14ac:dyDescent="0.3">
      <c r="A30">
        <f>'[1]Prisliste tillæg'!$A29</f>
        <v>2039</v>
      </c>
      <c r="B30" s="23">
        <f>'[1]Prisliste tillæg'!$B29</f>
        <v>0</v>
      </c>
      <c r="C30" s="22">
        <f>'[1]Prisliste tillæg'!$C29</f>
        <v>0</v>
      </c>
    </row>
    <row r="31" spans="1:3" x14ac:dyDescent="0.3">
      <c r="A31">
        <f>'[1]Prisliste tillæg'!$A30</f>
        <v>2040</v>
      </c>
      <c r="B31" s="23">
        <f>'[1]Prisliste tillæg'!$B30</f>
        <v>0</v>
      </c>
      <c r="C31" s="22">
        <f>'[1]Prisliste tillæg'!$C30</f>
        <v>0</v>
      </c>
    </row>
    <row r="32" spans="1:3" x14ac:dyDescent="0.3">
      <c r="A32">
        <f>'[1]Prisliste tillæg'!$A31</f>
        <v>2041</v>
      </c>
      <c r="B32" s="23">
        <f>'[1]Prisliste tillæg'!$B31</f>
        <v>0</v>
      </c>
      <c r="C32" s="22">
        <f>'[1]Prisliste tillæg'!$C31</f>
        <v>0</v>
      </c>
    </row>
    <row r="33" spans="1:3" x14ac:dyDescent="0.3">
      <c r="A33">
        <f>'[1]Prisliste tillæg'!$A32</f>
        <v>2042</v>
      </c>
      <c r="B33" s="23">
        <f>'[1]Prisliste tillæg'!$B32</f>
        <v>0</v>
      </c>
      <c r="C33" s="22">
        <f>'[1]Prisliste tillæg'!$C32</f>
        <v>0</v>
      </c>
    </row>
    <row r="34" spans="1:3" x14ac:dyDescent="0.3">
      <c r="A34">
        <f>'[1]Prisliste tillæg'!$A33</f>
        <v>2043</v>
      </c>
      <c r="B34" s="23">
        <f>'[1]Prisliste tillæg'!$B33</f>
        <v>0</v>
      </c>
      <c r="C34" s="22">
        <f>'[1]Prisliste tillæg'!$C33</f>
        <v>0</v>
      </c>
    </row>
    <row r="35" spans="1:3" x14ac:dyDescent="0.3">
      <c r="A35">
        <f>'[1]Prisliste tillæg'!$A34</f>
        <v>2044</v>
      </c>
      <c r="B35" s="23">
        <f>'[1]Prisliste tillæg'!$B34</f>
        <v>0</v>
      </c>
      <c r="C35" s="22">
        <f>'[1]Prisliste tillæg'!$C34</f>
        <v>0</v>
      </c>
    </row>
    <row r="36" spans="1:3" x14ac:dyDescent="0.3">
      <c r="A36">
        <f>'[1]Prisliste tillæg'!$A35</f>
        <v>2045</v>
      </c>
      <c r="B36" s="23">
        <f>'[1]Prisliste tillæg'!$B35</f>
        <v>0</v>
      </c>
      <c r="C36" s="22">
        <f>'[1]Prisliste tillæg'!$C35</f>
        <v>0</v>
      </c>
    </row>
    <row r="37" spans="1:3" x14ac:dyDescent="0.3">
      <c r="A37">
        <f>'[1]Prisliste tillæg'!$A36</f>
        <v>2046</v>
      </c>
      <c r="B37" s="23">
        <f>'[1]Prisliste tillæg'!$B36</f>
        <v>0</v>
      </c>
      <c r="C37" s="22">
        <f>'[1]Prisliste tillæg'!$C36</f>
        <v>0</v>
      </c>
    </row>
    <row r="38" spans="1:3" x14ac:dyDescent="0.3">
      <c r="A38">
        <f>'[1]Prisliste tillæg'!$A37</f>
        <v>2047</v>
      </c>
      <c r="B38" s="23">
        <f>'[1]Prisliste tillæg'!$B37</f>
        <v>0</v>
      </c>
      <c r="C38" s="22">
        <f>'[1]Prisliste tillæg'!$C37</f>
        <v>0</v>
      </c>
    </row>
    <row r="39" spans="1:3" x14ac:dyDescent="0.3">
      <c r="A39">
        <f>'[1]Prisliste tillæg'!$A38</f>
        <v>2048</v>
      </c>
      <c r="B39" s="23">
        <f>'[1]Prisliste tillæg'!$B38</f>
        <v>0</v>
      </c>
      <c r="C39" s="22">
        <f>'[1]Prisliste tillæg'!$C38</f>
        <v>0</v>
      </c>
    </row>
    <row r="40" spans="1:3" x14ac:dyDescent="0.3">
      <c r="A40">
        <f>'[1]Prisliste tillæg'!$A39</f>
        <v>2049</v>
      </c>
      <c r="B40" s="23">
        <f>'[1]Prisliste tillæg'!$B39</f>
        <v>0</v>
      </c>
      <c r="C40" s="22">
        <f>'[1]Prisliste tillæg'!$C39</f>
        <v>0</v>
      </c>
    </row>
    <row r="41" spans="1:3" x14ac:dyDescent="0.3">
      <c r="A41">
        <f>'[1]Prisliste tillæg'!$A40</f>
        <v>2050</v>
      </c>
      <c r="B41" s="23">
        <f>'[1]Prisliste tillæg'!$B40</f>
        <v>0</v>
      </c>
      <c r="C41" s="22">
        <f>'[1]Prisliste tillæg'!$C40</f>
        <v>0</v>
      </c>
    </row>
    <row r="42" spans="1:3" x14ac:dyDescent="0.3">
      <c r="A42">
        <f>'[1]Prisliste tillæg'!$A41</f>
        <v>2051</v>
      </c>
      <c r="B42" s="23">
        <f>'[1]Prisliste tillæg'!$B41</f>
        <v>0</v>
      </c>
      <c r="C42" s="22">
        <f>'[1]Prisliste tillæg'!$C41</f>
        <v>0</v>
      </c>
    </row>
    <row r="43" spans="1:3" x14ac:dyDescent="0.3">
      <c r="A43">
        <f>'[1]Prisliste tillæg'!$A42</f>
        <v>2052</v>
      </c>
      <c r="B43" s="23">
        <f>'[1]Prisliste tillæg'!$B42</f>
        <v>0</v>
      </c>
      <c r="C43" s="22">
        <f>'[1]Prisliste tillæg'!$C42</f>
        <v>0</v>
      </c>
    </row>
    <row r="44" spans="1:3" x14ac:dyDescent="0.3">
      <c r="A44">
        <f>'[1]Prisliste tillæg'!$A43</f>
        <v>2053</v>
      </c>
      <c r="B44" s="23">
        <f>'[1]Prisliste tillæg'!$B43</f>
        <v>0</v>
      </c>
      <c r="C44" s="22">
        <f>'[1]Prisliste tillæg'!$C43</f>
        <v>0</v>
      </c>
    </row>
    <row r="45" spans="1:3" x14ac:dyDescent="0.3">
      <c r="A45">
        <f>'[1]Prisliste tillæg'!$A44</f>
        <v>2054</v>
      </c>
      <c r="B45" s="23">
        <f>'[1]Prisliste tillæg'!$B44</f>
        <v>0</v>
      </c>
      <c r="C45" s="22">
        <f>'[1]Prisliste tillæg'!$C44</f>
        <v>0</v>
      </c>
    </row>
    <row r="46" spans="1:3" x14ac:dyDescent="0.3">
      <c r="A46">
        <f>'[1]Prisliste tillæg'!$A45</f>
        <v>2055</v>
      </c>
      <c r="B46" s="23">
        <f>'[1]Prisliste tillæg'!$B45</f>
        <v>0</v>
      </c>
      <c r="C46" s="22">
        <f>'[1]Prisliste tillæg'!$C45</f>
        <v>0</v>
      </c>
    </row>
    <row r="47" spans="1:3" x14ac:dyDescent="0.3">
      <c r="A47">
        <f>'[1]Prisliste tillæg'!$A46</f>
        <v>2056</v>
      </c>
      <c r="B47" s="23">
        <f>'[1]Prisliste tillæg'!$B46</f>
        <v>0</v>
      </c>
      <c r="C47" s="22">
        <f>'[1]Prisliste tillæg'!$C46</f>
        <v>0</v>
      </c>
    </row>
    <row r="48" spans="1:3" x14ac:dyDescent="0.3">
      <c r="A48">
        <f>'[1]Prisliste tillæg'!$A47</f>
        <v>2057</v>
      </c>
      <c r="B48" s="23">
        <f>'[1]Prisliste tillæg'!$B47</f>
        <v>0</v>
      </c>
      <c r="C48" s="22">
        <f>'[1]Prisliste tillæg'!$C47</f>
        <v>0</v>
      </c>
    </row>
    <row r="49" spans="1:3" x14ac:dyDescent="0.3">
      <c r="A49">
        <f>'[1]Prisliste tillæg'!$A48</f>
        <v>2058</v>
      </c>
      <c r="B49" s="23">
        <f>'[1]Prisliste tillæg'!$B48</f>
        <v>0</v>
      </c>
      <c r="C49" s="22">
        <f>'[1]Prisliste tillæg'!$C48</f>
        <v>0</v>
      </c>
    </row>
    <row r="50" spans="1:3" x14ac:dyDescent="0.3">
      <c r="A50">
        <f>'[1]Prisliste tillæg'!$A49</f>
        <v>2059</v>
      </c>
      <c r="B50" s="23">
        <f>'[1]Prisliste tillæg'!$B49</f>
        <v>0</v>
      </c>
      <c r="C50" s="22">
        <f>'[1]Prisliste tillæg'!$C49</f>
        <v>0</v>
      </c>
    </row>
    <row r="51" spans="1:3" x14ac:dyDescent="0.3">
      <c r="A51">
        <f>'[1]Prisliste tillæg'!$A50</f>
        <v>2060</v>
      </c>
      <c r="B51" s="23">
        <f>'[1]Prisliste tillæg'!$B50</f>
        <v>0</v>
      </c>
      <c r="C51" s="22">
        <f>'[1]Prisliste tillæg'!$C50</f>
        <v>0</v>
      </c>
    </row>
    <row r="52" spans="1:3" x14ac:dyDescent="0.3">
      <c r="A52">
        <f>'[1]Prisliste tillæg'!$A51</f>
        <v>2061</v>
      </c>
      <c r="B52" s="23">
        <f>'[1]Prisliste tillæg'!$B51</f>
        <v>0</v>
      </c>
      <c r="C52" s="22">
        <f>'[1]Prisliste tillæg'!$C51</f>
        <v>0</v>
      </c>
    </row>
    <row r="53" spans="1:3" x14ac:dyDescent="0.3">
      <c r="A53">
        <f>'[1]Prisliste tillæg'!$A52</f>
        <v>2062</v>
      </c>
      <c r="B53" s="23">
        <f>'[1]Prisliste tillæg'!$B52</f>
        <v>0</v>
      </c>
      <c r="C53" s="22">
        <f>'[1]Prisliste tillæg'!$C52</f>
        <v>0</v>
      </c>
    </row>
    <row r="54" spans="1:3" x14ac:dyDescent="0.3">
      <c r="A54">
        <f>'[1]Prisliste tillæg'!$A53</f>
        <v>2063</v>
      </c>
      <c r="B54" s="23">
        <f>'[1]Prisliste tillæg'!$B53</f>
        <v>0</v>
      </c>
      <c r="C54" s="22">
        <f>'[1]Prisliste tillæg'!$C53</f>
        <v>0</v>
      </c>
    </row>
    <row r="55" spans="1:3" x14ac:dyDescent="0.3">
      <c r="A55">
        <f>'[1]Prisliste tillæg'!$A54</f>
        <v>2064</v>
      </c>
      <c r="B55" s="23">
        <f>'[1]Prisliste tillæg'!$B54</f>
        <v>0</v>
      </c>
      <c r="C55" s="22">
        <f>'[1]Prisliste tillæg'!$C54</f>
        <v>0</v>
      </c>
    </row>
    <row r="56" spans="1:3" x14ac:dyDescent="0.3">
      <c r="A56">
        <f>'[1]Prisliste tillæg'!$A55</f>
        <v>2065</v>
      </c>
      <c r="B56" s="23">
        <f>'[1]Prisliste tillæg'!$B55</f>
        <v>0</v>
      </c>
      <c r="C56" s="22">
        <f>'[1]Prisliste tillæg'!$C55</f>
        <v>0</v>
      </c>
    </row>
    <row r="57" spans="1:3" x14ac:dyDescent="0.3">
      <c r="A57">
        <f>'[1]Prisliste tillæg'!$A56</f>
        <v>2066</v>
      </c>
      <c r="B57" s="23">
        <f>'[1]Prisliste tillæg'!$B56</f>
        <v>0</v>
      </c>
      <c r="C57" s="22">
        <f>'[1]Prisliste tillæg'!$C56</f>
        <v>0</v>
      </c>
    </row>
    <row r="58" spans="1:3" x14ac:dyDescent="0.3">
      <c r="A58">
        <f>'[1]Prisliste tillæg'!$A57</f>
        <v>2067</v>
      </c>
      <c r="B58" s="23">
        <f>'[1]Prisliste tillæg'!$B57</f>
        <v>0</v>
      </c>
      <c r="C58" s="22">
        <f>'[1]Prisliste tillæg'!$C57</f>
        <v>0</v>
      </c>
    </row>
    <row r="59" spans="1:3" x14ac:dyDescent="0.3">
      <c r="A59">
        <f>'[1]Prisliste tillæg'!$A58</f>
        <v>2068</v>
      </c>
      <c r="B59" s="23">
        <f>'[1]Prisliste tillæg'!$B58</f>
        <v>0</v>
      </c>
      <c r="C59" s="22">
        <f>'[1]Prisliste tillæg'!$C58</f>
        <v>0</v>
      </c>
    </row>
    <row r="60" spans="1:3" x14ac:dyDescent="0.3">
      <c r="A60">
        <f>'[1]Prisliste tillæg'!$A59</f>
        <v>2069</v>
      </c>
      <c r="B60" s="23">
        <f>'[1]Prisliste tillæg'!$B59</f>
        <v>0</v>
      </c>
      <c r="C60" s="22">
        <f>'[1]Prisliste tillæg'!$C59</f>
        <v>0</v>
      </c>
    </row>
    <row r="61" spans="1:3" x14ac:dyDescent="0.3">
      <c r="A61">
        <f>'[1]Prisliste tillæg'!$A60</f>
        <v>2070</v>
      </c>
      <c r="B61" s="23">
        <f>'[1]Prisliste tillæg'!$B60</f>
        <v>0</v>
      </c>
      <c r="C61" s="22">
        <f>'[1]Prisliste tillæg'!$C60</f>
        <v>0</v>
      </c>
    </row>
  </sheetData>
  <mergeCells count="2">
    <mergeCell ref="C1:I1"/>
    <mergeCell ref="C2:I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tabColor rgb="FFFF0000"/>
  </sheetPr>
  <dimension ref="A1:K27"/>
  <sheetViews>
    <sheetView workbookViewId="0">
      <selection activeCell="H9" sqref="H9"/>
    </sheetView>
  </sheetViews>
  <sheetFormatPr defaultRowHeight="13.5" x14ac:dyDescent="0.3"/>
  <cols>
    <col min="2" max="2" width="10.84375" customWidth="1"/>
    <col min="3" max="3" width="12.23046875" customWidth="1"/>
    <col min="5" max="5" width="21.61328125" customWidth="1"/>
    <col min="6" max="6" width="13.3828125" customWidth="1"/>
    <col min="7" max="7" width="13.61328125" customWidth="1"/>
    <col min="8" max="10" width="10.4609375" bestFit="1" customWidth="1"/>
    <col min="11" max="11" width="12" bestFit="1" customWidth="1"/>
  </cols>
  <sheetData>
    <row r="1" spans="1:11" ht="14" thickBot="1" x14ac:dyDescent="0.35">
      <c r="A1" s="151" t="s">
        <v>27</v>
      </c>
      <c r="B1" s="152"/>
      <c r="C1" s="152"/>
      <c r="D1" s="152"/>
      <c r="E1" s="152"/>
      <c r="F1" s="71">
        <v>2</v>
      </c>
      <c r="G1" s="152" t="s">
        <v>28</v>
      </c>
      <c r="H1" s="152"/>
      <c r="I1" s="152"/>
      <c r="J1" s="152"/>
      <c r="K1" s="153"/>
    </row>
    <row r="3" spans="1:11" x14ac:dyDescent="0.3">
      <c r="C3" s="82" t="s">
        <v>29</v>
      </c>
      <c r="D3" s="81">
        <v>2014</v>
      </c>
      <c r="E3" t="s">
        <v>30</v>
      </c>
    </row>
    <row r="6" spans="1:11" x14ac:dyDescent="0.3">
      <c r="B6" s="156" t="str">
        <f>'1'!B6:C6</f>
        <v>Dørens størrelse i mm</v>
      </c>
      <c r="C6" s="156"/>
      <c r="D6" s="36">
        <v>4000</v>
      </c>
      <c r="E6" s="148" t="s">
        <v>32</v>
      </c>
      <c r="F6" s="149"/>
      <c r="G6" s="150"/>
      <c r="H6" s="41">
        <v>0.05</v>
      </c>
    </row>
    <row r="7" spans="1:11" ht="14" thickBot="1" x14ac:dyDescent="0.35"/>
    <row r="8" spans="1:11" ht="14" thickBot="1" x14ac:dyDescent="0.35">
      <c r="B8" s="158" t="s">
        <v>33</v>
      </c>
      <c r="C8" s="159"/>
      <c r="D8" s="159"/>
      <c r="E8" s="159"/>
      <c r="F8" s="159"/>
      <c r="G8" s="159"/>
      <c r="H8" s="160"/>
    </row>
    <row r="9" spans="1:11" x14ac:dyDescent="0.3">
      <c r="B9" s="88"/>
      <c r="C9" s="85"/>
      <c r="D9" s="85"/>
      <c r="E9" s="85"/>
      <c r="F9" s="89">
        <f>Produktionsår</f>
        <v>2014</v>
      </c>
      <c r="G9" s="90"/>
      <c r="H9" s="91">
        <f>OpdateretÅrstal</f>
        <v>2025</v>
      </c>
    </row>
    <row r="10" spans="1:11" ht="12.75" customHeight="1" thickBot="1" x14ac:dyDescent="0.35">
      <c r="B10" s="32" t="s">
        <v>34</v>
      </c>
      <c r="C10" s="154" t="s">
        <v>35</v>
      </c>
      <c r="D10" s="154"/>
      <c r="E10" s="155"/>
      <c r="F10" s="86" t="s">
        <v>36</v>
      </c>
      <c r="G10" s="87" t="s">
        <v>37</v>
      </c>
      <c r="H10" s="91" t="s">
        <v>38</v>
      </c>
    </row>
    <row r="11" spans="1:11" ht="12.75" customHeight="1" x14ac:dyDescent="0.3">
      <c r="B11" s="17" t="s">
        <v>39</v>
      </c>
      <c r="C11" s="161" t="s">
        <v>40</v>
      </c>
      <c r="D11" s="161"/>
      <c r="E11" s="161"/>
      <c r="F11" s="84">
        <v>1</v>
      </c>
      <c r="G11" s="83">
        <f>4*F11</f>
        <v>4</v>
      </c>
      <c r="H11" s="96">
        <f>G11*(VLOOKUP(OpdateretÅrstal,'Prisliste tillæg'!$A$4:$C$61,3,FALSE)/VLOOKUP(Produktionsår,'Prisliste tillæg'!$A$5:$C$61,3,FALSE))</f>
        <v>6.544693308515301</v>
      </c>
    </row>
    <row r="12" spans="1:11" ht="12.75" customHeight="1" x14ac:dyDescent="0.3">
      <c r="B12" s="17" t="s">
        <v>48</v>
      </c>
      <c r="C12" s="161" t="s">
        <v>42</v>
      </c>
      <c r="D12" s="161"/>
      <c r="E12" s="161"/>
      <c r="F12" s="18">
        <v>147.69</v>
      </c>
      <c r="G12" s="37">
        <f>F12</f>
        <v>147.69</v>
      </c>
      <c r="H12" s="40">
        <f>G12*(VLOOKUP(OpdateretÅrstal,'Prisliste tillæg'!$A$4:$C$61,3,FALSE)/VLOOKUP(Produktionsår,'Prisliste tillæg'!$A$5:$C$61,3,FALSE))</f>
        <v>241.64643868365619</v>
      </c>
    </row>
    <row r="13" spans="1:11" ht="12.75" customHeight="1" x14ac:dyDescent="0.3">
      <c r="B13" s="17" t="s">
        <v>49</v>
      </c>
      <c r="C13" s="162" t="s">
        <v>44</v>
      </c>
      <c r="D13" s="163"/>
      <c r="E13" s="164"/>
      <c r="F13" s="70">
        <v>33.19</v>
      </c>
      <c r="G13" s="38">
        <f>F13</f>
        <v>33.19</v>
      </c>
      <c r="H13" s="40">
        <f>G13*(VLOOKUP(OpdateretÅrstal,'Prisliste tillæg'!$A$4:$C$61,3,FALSE)/VLOOKUP(Produktionsår,'Prisliste tillæg'!$A$5:$C$61,3,FALSE))</f>
        <v>54.304592727405705</v>
      </c>
    </row>
    <row r="14" spans="1:11" ht="12.75" customHeight="1" x14ac:dyDescent="0.3">
      <c r="B14" s="17" t="s">
        <v>50</v>
      </c>
      <c r="C14" s="161" t="s">
        <v>46</v>
      </c>
      <c r="D14" s="161"/>
      <c r="E14" s="161"/>
      <c r="F14" s="18">
        <v>33.19</v>
      </c>
      <c r="G14" s="37">
        <f>F14*2</f>
        <v>66.38</v>
      </c>
      <c r="H14" s="40">
        <f>G14*(VLOOKUP(OpdateretÅrstal,'Prisliste tillæg'!$A$4:$C$61,3,FALSE)/VLOOKUP(Produktionsår,'Prisliste tillæg'!$A$5:$C$61,3,FALSE))</f>
        <v>108.60918545481141</v>
      </c>
    </row>
    <row r="15" spans="1:11" ht="12.75" customHeight="1" x14ac:dyDescent="0.3">
      <c r="B15" s="33"/>
      <c r="C15" s="165"/>
      <c r="D15" s="166"/>
      <c r="E15" s="167"/>
      <c r="F15" s="2"/>
      <c r="G15" s="19"/>
      <c r="H15" s="40"/>
    </row>
    <row r="16" spans="1:11" ht="12.75" customHeight="1" thickBot="1" x14ac:dyDescent="0.35">
      <c r="B16" s="34"/>
      <c r="C16" s="157" t="s">
        <v>47</v>
      </c>
      <c r="D16" s="157"/>
      <c r="E16" s="157"/>
      <c r="F16" s="35"/>
      <c r="G16" s="39">
        <f>SUM(G11:G15)+(SUM(G12:G14)*H6)</f>
        <v>263.62299999999999</v>
      </c>
      <c r="H16" s="97">
        <f>G16*(VLOOKUP(OpdateretÅrstal,'Prisliste tillæg'!$A$4:$C$61,3,FALSE)/VLOOKUP(Produktionsår,'Prisliste tillæg'!$A$5:$C$61,3,FALSE))</f>
        <v>431.33292101768228</v>
      </c>
    </row>
    <row r="20" ht="27" customHeight="1" x14ac:dyDescent="0.3"/>
    <row r="21" ht="12.75" customHeight="1" x14ac:dyDescent="0.3"/>
    <row r="22" ht="12.75" customHeight="1" x14ac:dyDescent="0.3"/>
    <row r="23" ht="12.75" customHeight="1" x14ac:dyDescent="0.3"/>
    <row r="24" ht="12.75" customHeight="1" x14ac:dyDescent="0.3"/>
    <row r="25" ht="12.75" customHeight="1" x14ac:dyDescent="0.3"/>
    <row r="26" ht="12.75" customHeight="1" x14ac:dyDescent="0.3"/>
    <row r="27" ht="12.75" customHeight="1" x14ac:dyDescent="0.3"/>
  </sheetData>
  <mergeCells count="12">
    <mergeCell ref="A1:E1"/>
    <mergeCell ref="G1:K1"/>
    <mergeCell ref="B6:C6"/>
    <mergeCell ref="E6:G6"/>
    <mergeCell ref="B8:H8"/>
    <mergeCell ref="C15:E15"/>
    <mergeCell ref="C16:E16"/>
    <mergeCell ref="C10:E10"/>
    <mergeCell ref="C11:E11"/>
    <mergeCell ref="C12:E12"/>
    <mergeCell ref="C13:E13"/>
    <mergeCell ref="C14:E14"/>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4">
    <tabColor rgb="FFFF0000"/>
  </sheetPr>
  <dimension ref="A1:K20"/>
  <sheetViews>
    <sheetView workbookViewId="0">
      <selection activeCell="H10" sqref="H10"/>
    </sheetView>
  </sheetViews>
  <sheetFormatPr defaultRowHeight="13.5" x14ac:dyDescent="0.3"/>
  <cols>
    <col min="2" max="2" width="11.23046875" customWidth="1"/>
    <col min="3" max="3" width="12.23046875" customWidth="1"/>
    <col min="5" max="5" width="21.61328125" customWidth="1"/>
    <col min="6" max="6" width="13.3828125" customWidth="1"/>
    <col min="7" max="7" width="13.61328125" customWidth="1"/>
    <col min="8" max="8" width="10.4609375" bestFit="1" customWidth="1"/>
    <col min="9" max="9" width="9.4609375" bestFit="1" customWidth="1"/>
    <col min="10" max="11" width="10.4609375" bestFit="1" customWidth="1"/>
  </cols>
  <sheetData>
    <row r="1" spans="1:11" ht="14" thickBot="1" x14ac:dyDescent="0.35">
      <c r="A1" s="151" t="s">
        <v>27</v>
      </c>
      <c r="B1" s="152"/>
      <c r="C1" s="152"/>
      <c r="D1" s="152"/>
      <c r="E1" s="152"/>
      <c r="F1" s="71">
        <v>3</v>
      </c>
      <c r="G1" s="152" t="s">
        <v>28</v>
      </c>
      <c r="H1" s="152"/>
      <c r="I1" s="152"/>
      <c r="J1" s="152"/>
      <c r="K1" s="153"/>
    </row>
    <row r="3" spans="1:11" x14ac:dyDescent="0.3">
      <c r="C3" s="82" t="s">
        <v>29</v>
      </c>
      <c r="D3" s="81">
        <v>2014</v>
      </c>
      <c r="E3" t="s">
        <v>30</v>
      </c>
    </row>
    <row r="6" spans="1:11" x14ac:dyDescent="0.3">
      <c r="B6" s="156" t="str">
        <f>'1'!B6:C6</f>
        <v>Dørens størrelse i mm</v>
      </c>
      <c r="C6" s="156"/>
      <c r="D6" s="36">
        <v>5000</v>
      </c>
      <c r="E6" s="148" t="s">
        <v>32</v>
      </c>
      <c r="F6" s="149"/>
      <c r="G6" s="150"/>
      <c r="H6" s="41">
        <v>0.05</v>
      </c>
    </row>
    <row r="7" spans="1:11" ht="14" thickBot="1" x14ac:dyDescent="0.35"/>
    <row r="8" spans="1:11" ht="14" thickBot="1" x14ac:dyDescent="0.35">
      <c r="B8" s="158" t="s">
        <v>33</v>
      </c>
      <c r="C8" s="159"/>
      <c r="D8" s="159"/>
      <c r="E8" s="159"/>
      <c r="F8" s="159"/>
      <c r="G8" s="159"/>
      <c r="H8" s="160"/>
    </row>
    <row r="9" spans="1:11" x14ac:dyDescent="0.3">
      <c r="B9" s="88"/>
      <c r="C9" s="85"/>
      <c r="D9" s="85"/>
      <c r="E9" s="85"/>
      <c r="F9" s="89">
        <f>Produktionsår</f>
        <v>2014</v>
      </c>
      <c r="G9" s="90"/>
      <c r="H9" s="91">
        <f>OpdateretÅrstal</f>
        <v>2025</v>
      </c>
    </row>
    <row r="10" spans="1:11" ht="12.75" customHeight="1" thickBot="1" x14ac:dyDescent="0.35">
      <c r="B10" s="32" t="s">
        <v>34</v>
      </c>
      <c r="C10" s="154" t="s">
        <v>35</v>
      </c>
      <c r="D10" s="154"/>
      <c r="E10" s="155"/>
      <c r="F10" s="86" t="s">
        <v>36</v>
      </c>
      <c r="G10" s="87" t="s">
        <v>37</v>
      </c>
      <c r="H10" s="91" t="s">
        <v>38</v>
      </c>
    </row>
    <row r="11" spans="1:11" ht="12.75" customHeight="1" x14ac:dyDescent="0.3">
      <c r="B11" s="17" t="s">
        <v>39</v>
      </c>
      <c r="C11" s="161" t="s">
        <v>40</v>
      </c>
      <c r="D11" s="161"/>
      <c r="E11" s="161"/>
      <c r="F11" s="84">
        <v>1</v>
      </c>
      <c r="G11" s="83">
        <f>4*F11</f>
        <v>4</v>
      </c>
      <c r="H11" s="96">
        <f>G11*(VLOOKUP(OpdateretÅrstal,'Prisliste tillæg'!$A$4:$C$61,3,FALSE)/VLOOKUP(Produktionsår,'Prisliste tillæg'!$A$5:$C$61,3,FALSE))</f>
        <v>6.544693308515301</v>
      </c>
    </row>
    <row r="12" spans="1:11" ht="12.75" customHeight="1" x14ac:dyDescent="0.3">
      <c r="B12" s="17" t="s">
        <v>51</v>
      </c>
      <c r="C12" s="161" t="s">
        <v>42</v>
      </c>
      <c r="D12" s="161"/>
      <c r="E12" s="161"/>
      <c r="F12" s="18">
        <v>160.47</v>
      </c>
      <c r="G12" s="37">
        <f>F12</f>
        <v>160.47</v>
      </c>
      <c r="H12" s="40">
        <f>G12*(VLOOKUP(OpdateretÅrstal,'Prisliste tillæg'!$A$4:$C$61,3,FALSE)/VLOOKUP(Produktionsår,'Prisliste tillæg'!$A$5:$C$61,3,FALSE))</f>
        <v>262.55673380436258</v>
      </c>
    </row>
    <row r="13" spans="1:11" ht="12.75" customHeight="1" x14ac:dyDescent="0.3">
      <c r="B13" s="17" t="s">
        <v>52</v>
      </c>
      <c r="C13" s="162" t="s">
        <v>44</v>
      </c>
      <c r="D13" s="163"/>
      <c r="E13" s="164"/>
      <c r="F13" s="70">
        <v>33.19</v>
      </c>
      <c r="G13" s="38">
        <f>F13</f>
        <v>33.19</v>
      </c>
      <c r="H13" s="40">
        <f>G13*(VLOOKUP(OpdateretÅrstal,'Prisliste tillæg'!$A$4:$C$61,3,FALSE)/VLOOKUP(Produktionsår,'Prisliste tillæg'!$A$5:$C$61,3,FALSE))</f>
        <v>54.304592727405705</v>
      </c>
    </row>
    <row r="14" spans="1:11" ht="12.75" customHeight="1" x14ac:dyDescent="0.3">
      <c r="B14" s="17" t="s">
        <v>53</v>
      </c>
      <c r="C14" s="161" t="s">
        <v>46</v>
      </c>
      <c r="D14" s="161"/>
      <c r="E14" s="161"/>
      <c r="F14" s="18">
        <v>38.5</v>
      </c>
      <c r="G14" s="37">
        <f>F14*2</f>
        <v>77</v>
      </c>
      <c r="H14" s="40">
        <f>G14*(VLOOKUP(OpdateretÅrstal,'Prisliste tillæg'!$A$4:$C$61,3,FALSE)/VLOOKUP(Produktionsår,'Prisliste tillæg'!$A$5:$C$61,3,FALSE))</f>
        <v>125.98534618891955</v>
      </c>
    </row>
    <row r="15" spans="1:11" ht="12.75" customHeight="1" x14ac:dyDescent="0.3">
      <c r="B15" s="33"/>
      <c r="C15" s="165"/>
      <c r="D15" s="166"/>
      <c r="E15" s="167"/>
      <c r="F15" s="2"/>
      <c r="G15" s="19"/>
      <c r="H15" s="40"/>
    </row>
    <row r="16" spans="1:11" ht="12.75" customHeight="1" thickBot="1" x14ac:dyDescent="0.35">
      <c r="B16" s="34"/>
      <c r="C16" s="157" t="s">
        <v>47</v>
      </c>
      <c r="D16" s="157"/>
      <c r="E16" s="157"/>
      <c r="F16" s="35"/>
      <c r="G16" s="39">
        <f>SUM(G11:G15)+(SUM(G12:G14)*H6)</f>
        <v>288.19299999999998</v>
      </c>
      <c r="H16" s="97">
        <f>G16*(VLOOKUP(OpdateretÅrstal,'Prisliste tillæg'!$A$4:$C$61,3,FALSE)/VLOOKUP(Produktionsår,'Prisliste tillæg'!$A$5:$C$61,3,FALSE))</f>
        <v>471.53369966523752</v>
      </c>
    </row>
    <row r="20" ht="25.5" customHeight="1" x14ac:dyDescent="0.3"/>
  </sheetData>
  <mergeCells count="12">
    <mergeCell ref="A1:E1"/>
    <mergeCell ref="G1:K1"/>
    <mergeCell ref="B6:C6"/>
    <mergeCell ref="E6:G6"/>
    <mergeCell ref="B8:H8"/>
    <mergeCell ref="C15:E15"/>
    <mergeCell ref="C16:E16"/>
    <mergeCell ref="C10:E10"/>
    <mergeCell ref="C11:E11"/>
    <mergeCell ref="C12:E12"/>
    <mergeCell ref="C13:E13"/>
    <mergeCell ref="C14:E1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5">
    <tabColor rgb="FF00B050"/>
  </sheetPr>
  <dimension ref="A1:K20"/>
  <sheetViews>
    <sheetView workbookViewId="0">
      <selection activeCell="H10" sqref="H10"/>
    </sheetView>
  </sheetViews>
  <sheetFormatPr defaultRowHeight="13.5" x14ac:dyDescent="0.3"/>
  <cols>
    <col min="2" max="2" width="10.84375" customWidth="1"/>
    <col min="3" max="3" width="12.23046875" customWidth="1"/>
    <col min="5" max="5" width="21.61328125" customWidth="1"/>
    <col min="6" max="8" width="10.4609375" bestFit="1" customWidth="1"/>
    <col min="9" max="9" width="9.4609375" bestFit="1" customWidth="1"/>
    <col min="10" max="11" width="12.15234375" bestFit="1" customWidth="1"/>
  </cols>
  <sheetData>
    <row r="1" spans="1:11" ht="14" thickBot="1" x14ac:dyDescent="0.35">
      <c r="A1" s="168" t="s">
        <v>27</v>
      </c>
      <c r="B1" s="169"/>
      <c r="C1" s="169"/>
      <c r="D1" s="169"/>
      <c r="E1" s="169"/>
      <c r="F1" s="46">
        <v>4</v>
      </c>
      <c r="G1" s="169" t="s">
        <v>28</v>
      </c>
      <c r="H1" s="169"/>
      <c r="I1" s="169"/>
      <c r="J1" s="169"/>
      <c r="K1" s="170"/>
    </row>
    <row r="3" spans="1:11" x14ac:dyDescent="0.3">
      <c r="C3" s="82" t="s">
        <v>29</v>
      </c>
      <c r="D3" s="81">
        <v>2014</v>
      </c>
      <c r="E3" t="s">
        <v>30</v>
      </c>
    </row>
    <row r="6" spans="1:11" x14ac:dyDescent="0.3">
      <c r="B6" s="156" t="s">
        <v>54</v>
      </c>
      <c r="C6" s="156"/>
      <c r="D6" s="36">
        <f>'Samle ark'!A35</f>
        <v>3000</v>
      </c>
      <c r="E6" s="148" t="s">
        <v>55</v>
      </c>
      <c r="F6" s="149"/>
      <c r="G6" s="150"/>
      <c r="H6" s="41">
        <v>0</v>
      </c>
    </row>
    <row r="7" spans="1:11" ht="14" thickBot="1" x14ac:dyDescent="0.35"/>
    <row r="8" spans="1:11" ht="14" thickBot="1" x14ac:dyDescent="0.35">
      <c r="B8" s="158" t="s">
        <v>33</v>
      </c>
      <c r="C8" s="159"/>
      <c r="D8" s="159"/>
      <c r="E8" s="159"/>
      <c r="F8" s="159"/>
      <c r="G8" s="159"/>
      <c r="H8" s="160"/>
    </row>
    <row r="9" spans="1:11" x14ac:dyDescent="0.3">
      <c r="B9" s="88"/>
      <c r="C9" s="85"/>
      <c r="D9" s="85"/>
      <c r="E9" s="85"/>
      <c r="F9" s="89">
        <f>Produktionsår</f>
        <v>2014</v>
      </c>
      <c r="G9" s="90"/>
      <c r="H9" s="91">
        <f>OpdateretÅrstal</f>
        <v>2025</v>
      </c>
    </row>
    <row r="10" spans="1:11" ht="12.75" customHeight="1" thickBot="1" x14ac:dyDescent="0.35">
      <c r="B10" s="32" t="s">
        <v>34</v>
      </c>
      <c r="C10" s="154" t="s">
        <v>35</v>
      </c>
      <c r="D10" s="154"/>
      <c r="E10" s="155"/>
      <c r="F10" s="86" t="s">
        <v>36</v>
      </c>
      <c r="G10" s="87" t="s">
        <v>37</v>
      </c>
      <c r="H10" s="91" t="s">
        <v>38</v>
      </c>
    </row>
    <row r="11" spans="1:11" ht="12.75" customHeight="1" x14ac:dyDescent="0.3">
      <c r="B11" s="17" t="s">
        <v>39</v>
      </c>
      <c r="C11" s="161" t="s">
        <v>40</v>
      </c>
      <c r="D11" s="161"/>
      <c r="E11" s="161"/>
      <c r="F11" s="84">
        <v>1</v>
      </c>
      <c r="G11" s="83">
        <f>4*F11</f>
        <v>4</v>
      </c>
      <c r="H11" s="96">
        <f>G11*(VLOOKUP(OpdateretÅrstal,'Prisliste tillæg'!$A$4:$C$61,3,FALSE)/VLOOKUP(Produktionsår,'Prisliste tillæg'!$A$5:$C$61,3,FALSE))</f>
        <v>6.544693308515301</v>
      </c>
    </row>
    <row r="12" spans="1:11" ht="12.75" customHeight="1" x14ac:dyDescent="0.3">
      <c r="B12" s="17" t="s">
        <v>41</v>
      </c>
      <c r="C12" s="161" t="s">
        <v>42</v>
      </c>
      <c r="D12" s="161"/>
      <c r="E12" s="161"/>
      <c r="F12" s="18">
        <v>129.1</v>
      </c>
      <c r="G12" s="37">
        <f>F12</f>
        <v>129.1</v>
      </c>
      <c r="H12" s="40">
        <f>G12*(VLOOKUP(OpdateretÅrstal,'Prisliste tillæg'!$A$4:$C$61,3,FALSE)/VLOOKUP(Produktionsår,'Prisliste tillæg'!$A$5:$C$61,3,FALSE))</f>
        <v>211.22997653233134</v>
      </c>
    </row>
    <row r="13" spans="1:11" ht="12.75" customHeight="1" x14ac:dyDescent="0.3">
      <c r="B13" s="17" t="s">
        <v>43</v>
      </c>
      <c r="C13" s="162" t="s">
        <v>44</v>
      </c>
      <c r="D13" s="163"/>
      <c r="E13" s="164"/>
      <c r="F13" s="70">
        <v>33.19</v>
      </c>
      <c r="G13" s="38">
        <f>F13</f>
        <v>33.19</v>
      </c>
      <c r="H13" s="40">
        <f>G13*(VLOOKUP(OpdateretÅrstal,'Prisliste tillæg'!$A$4:$C$61,3,FALSE)/VLOOKUP(Produktionsår,'Prisliste tillæg'!$A$5:$C$61,3,FALSE))</f>
        <v>54.304592727405705</v>
      </c>
    </row>
    <row r="14" spans="1:11" ht="12.75" customHeight="1" x14ac:dyDescent="0.3">
      <c r="B14" s="17" t="s">
        <v>45</v>
      </c>
      <c r="C14" s="161" t="s">
        <v>46</v>
      </c>
      <c r="D14" s="161"/>
      <c r="E14" s="161"/>
      <c r="F14" s="18">
        <v>28.07</v>
      </c>
      <c r="G14" s="37">
        <f>F14*2</f>
        <v>56.14</v>
      </c>
      <c r="H14" s="40">
        <f>G14*(VLOOKUP(OpdateretÅrstal,'Prisliste tillæg'!$A$4:$C$61,3,FALSE)/VLOOKUP(Produktionsår,'Prisliste tillæg'!$A$5:$C$61,3,FALSE))</f>
        <v>91.854770585012247</v>
      </c>
    </row>
    <row r="15" spans="1:11" ht="12.75" customHeight="1" x14ac:dyDescent="0.3">
      <c r="B15" s="33"/>
      <c r="C15" s="165"/>
      <c r="D15" s="166"/>
      <c r="E15" s="167"/>
      <c r="F15" s="2"/>
      <c r="G15" s="19"/>
      <c r="H15" s="40"/>
    </row>
    <row r="16" spans="1:11" ht="12.75" customHeight="1" thickBot="1" x14ac:dyDescent="0.35">
      <c r="B16" s="34"/>
      <c r="C16" s="157" t="s">
        <v>47</v>
      </c>
      <c r="D16" s="157"/>
      <c r="E16" s="157"/>
      <c r="F16" s="35"/>
      <c r="G16" s="39">
        <f>SUM(G11:G15)+(SUM(G12:G14)*H6)</f>
        <v>222.43</v>
      </c>
      <c r="H16" s="97">
        <f>G16*(VLOOKUP(OpdateretÅrstal,'Prisliste tillæg'!$A$4:$C$61,3,FALSE)/VLOOKUP(Produktionsår,'Prisliste tillæg'!$A$5:$C$61,3,FALSE))</f>
        <v>363.93403315326464</v>
      </c>
    </row>
    <row r="18" ht="25.5" customHeight="1" x14ac:dyDescent="0.3"/>
    <row r="19" ht="25.5" customHeight="1" x14ac:dyDescent="0.3"/>
    <row r="20" ht="25.5" customHeight="1" x14ac:dyDescent="0.3"/>
  </sheetData>
  <mergeCells count="12">
    <mergeCell ref="A1:E1"/>
    <mergeCell ref="G1:K1"/>
    <mergeCell ref="B6:C6"/>
    <mergeCell ref="E6:G6"/>
    <mergeCell ref="B8:H8"/>
    <mergeCell ref="C15:E15"/>
    <mergeCell ref="C16:E16"/>
    <mergeCell ref="C10:E10"/>
    <mergeCell ref="C11:E11"/>
    <mergeCell ref="C12:E12"/>
    <mergeCell ref="C13:E13"/>
    <mergeCell ref="C14:E1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6">
    <tabColor rgb="FF00B050"/>
  </sheetPr>
  <dimension ref="A1:K24"/>
  <sheetViews>
    <sheetView workbookViewId="0">
      <selection activeCell="H10" sqref="H10"/>
    </sheetView>
  </sheetViews>
  <sheetFormatPr defaultRowHeight="13.5" x14ac:dyDescent="0.3"/>
  <cols>
    <col min="2" max="2" width="10.84375" customWidth="1"/>
    <col min="3" max="3" width="12.23046875" customWidth="1"/>
    <col min="5" max="5" width="21.61328125" customWidth="1"/>
    <col min="6" max="8" width="10.4609375" bestFit="1" customWidth="1"/>
    <col min="9" max="9" width="9.4609375" bestFit="1" customWidth="1"/>
    <col min="10" max="11" width="12.15234375" bestFit="1" customWidth="1"/>
  </cols>
  <sheetData>
    <row r="1" spans="1:11" ht="14" thickBot="1" x14ac:dyDescent="0.35">
      <c r="A1" s="168" t="s">
        <v>27</v>
      </c>
      <c r="B1" s="169"/>
      <c r="C1" s="169"/>
      <c r="D1" s="169"/>
      <c r="E1" s="169"/>
      <c r="F1" s="46">
        <v>5</v>
      </c>
      <c r="G1" s="169" t="s">
        <v>28</v>
      </c>
      <c r="H1" s="169"/>
      <c r="I1" s="169"/>
      <c r="J1" s="169"/>
      <c r="K1" s="170"/>
    </row>
    <row r="3" spans="1:11" x14ac:dyDescent="0.3">
      <c r="C3" s="82" t="s">
        <v>29</v>
      </c>
      <c r="D3" s="81">
        <v>2014</v>
      </c>
      <c r="E3" t="s">
        <v>30</v>
      </c>
    </row>
    <row r="6" spans="1:11" x14ac:dyDescent="0.3">
      <c r="B6" s="156" t="s">
        <v>54</v>
      </c>
      <c r="C6" s="156"/>
      <c r="D6" s="36">
        <v>4000</v>
      </c>
      <c r="E6" s="148" t="s">
        <v>55</v>
      </c>
      <c r="F6" s="149"/>
      <c r="G6" s="150"/>
      <c r="H6" s="41">
        <v>0</v>
      </c>
    </row>
    <row r="7" spans="1:11" ht="14" thickBot="1" x14ac:dyDescent="0.35"/>
    <row r="8" spans="1:11" ht="14" thickBot="1" x14ac:dyDescent="0.35">
      <c r="B8" s="158" t="s">
        <v>33</v>
      </c>
      <c r="C8" s="159"/>
      <c r="D8" s="159"/>
      <c r="E8" s="159"/>
      <c r="F8" s="159"/>
      <c r="G8" s="159"/>
      <c r="H8" s="160"/>
    </row>
    <row r="9" spans="1:11" x14ac:dyDescent="0.3">
      <c r="B9" s="88"/>
      <c r="C9" s="85"/>
      <c r="D9" s="85"/>
      <c r="E9" s="85"/>
      <c r="F9" s="89">
        <f>Produktionsår</f>
        <v>2014</v>
      </c>
      <c r="G9" s="90"/>
      <c r="H9" s="91">
        <f>OpdateretÅrstal</f>
        <v>2025</v>
      </c>
    </row>
    <row r="10" spans="1:11" ht="12.75" customHeight="1" thickBot="1" x14ac:dyDescent="0.35">
      <c r="B10" s="32" t="s">
        <v>34</v>
      </c>
      <c r="C10" s="154" t="s">
        <v>35</v>
      </c>
      <c r="D10" s="154"/>
      <c r="E10" s="155"/>
      <c r="F10" s="86" t="s">
        <v>36</v>
      </c>
      <c r="G10" s="87" t="s">
        <v>37</v>
      </c>
      <c r="H10" s="91" t="s">
        <v>38</v>
      </c>
    </row>
    <row r="11" spans="1:11" ht="12.75" customHeight="1" x14ac:dyDescent="0.3">
      <c r="B11" s="17" t="s">
        <v>39</v>
      </c>
      <c r="C11" s="161" t="s">
        <v>40</v>
      </c>
      <c r="D11" s="161"/>
      <c r="E11" s="161"/>
      <c r="F11" s="84">
        <v>1</v>
      </c>
      <c r="G11" s="83">
        <f>4*F11</f>
        <v>4</v>
      </c>
      <c r="H11" s="96">
        <f>G11*(VLOOKUP(OpdateretÅrstal,'Prisliste tillæg'!$A$4:$C$61,3,FALSE)/VLOOKUP(Produktionsår,'Prisliste tillæg'!$A$5:$C$61,3,FALSE))</f>
        <v>6.544693308515301</v>
      </c>
    </row>
    <row r="12" spans="1:11" ht="12.75" customHeight="1" x14ac:dyDescent="0.3">
      <c r="B12" s="17" t="s">
        <v>48</v>
      </c>
      <c r="C12" s="161" t="s">
        <v>42</v>
      </c>
      <c r="D12" s="161"/>
      <c r="E12" s="161"/>
      <c r="F12" s="18">
        <v>147.69</v>
      </c>
      <c r="G12" s="37">
        <f>F12</f>
        <v>147.69</v>
      </c>
      <c r="H12" s="40">
        <f>G12*(VLOOKUP(OpdateretÅrstal,'Prisliste tillæg'!$A$4:$C$61,3,FALSE)/VLOOKUP(Produktionsår,'Prisliste tillæg'!$A$5:$C$61,3,FALSE))</f>
        <v>241.64643868365619</v>
      </c>
    </row>
    <row r="13" spans="1:11" ht="12.75" customHeight="1" x14ac:dyDescent="0.3">
      <c r="B13" s="17" t="s">
        <v>49</v>
      </c>
      <c r="C13" s="162" t="s">
        <v>44</v>
      </c>
      <c r="D13" s="163"/>
      <c r="E13" s="164"/>
      <c r="F13" s="70">
        <v>33.19</v>
      </c>
      <c r="G13" s="38">
        <f>F13</f>
        <v>33.19</v>
      </c>
      <c r="H13" s="40">
        <f>G13*(VLOOKUP(OpdateretÅrstal,'Prisliste tillæg'!$A$4:$C$61,3,FALSE)/VLOOKUP(Produktionsår,'Prisliste tillæg'!$A$5:$C$61,3,FALSE))</f>
        <v>54.304592727405705</v>
      </c>
    </row>
    <row r="14" spans="1:11" ht="12.75" customHeight="1" x14ac:dyDescent="0.3">
      <c r="B14" s="17" t="s">
        <v>50</v>
      </c>
      <c r="C14" s="161" t="s">
        <v>46</v>
      </c>
      <c r="D14" s="161"/>
      <c r="E14" s="161"/>
      <c r="F14" s="18">
        <v>33.19</v>
      </c>
      <c r="G14" s="37">
        <f>F14*2</f>
        <v>66.38</v>
      </c>
      <c r="H14" s="40">
        <f>G14*(VLOOKUP(OpdateretÅrstal,'Prisliste tillæg'!$A$4:$C$61,3,FALSE)/VLOOKUP(Produktionsår,'Prisliste tillæg'!$A$5:$C$61,3,FALSE))</f>
        <v>108.60918545481141</v>
      </c>
    </row>
    <row r="15" spans="1:11" ht="12.75" customHeight="1" x14ac:dyDescent="0.3">
      <c r="B15" s="33"/>
      <c r="C15" s="165"/>
      <c r="D15" s="166"/>
      <c r="E15" s="167"/>
      <c r="F15" s="2"/>
      <c r="G15" s="19"/>
      <c r="H15" s="40"/>
    </row>
    <row r="16" spans="1:11" ht="12.75" customHeight="1" thickBot="1" x14ac:dyDescent="0.35">
      <c r="B16" s="34"/>
      <c r="C16" s="157" t="s">
        <v>47</v>
      </c>
      <c r="D16" s="157"/>
      <c r="E16" s="157"/>
      <c r="F16" s="35"/>
      <c r="G16" s="39">
        <f>SUM(G11:G15)+(SUM(G12:G14)*H6)</f>
        <v>251.26</v>
      </c>
      <c r="H16" s="97">
        <f>G16*(VLOOKUP(OpdateretÅrstal,'Prisliste tillæg'!$A$4:$C$61,3,FALSE)/VLOOKUP(Produktionsår,'Prisliste tillæg'!$A$5:$C$61,3,FALSE))</f>
        <v>411.10491017438864</v>
      </c>
    </row>
    <row r="18" ht="25.5" customHeight="1" x14ac:dyDescent="0.3"/>
    <row r="19" ht="25.5" customHeight="1" x14ac:dyDescent="0.3"/>
    <row r="20" ht="26.25" customHeight="1" x14ac:dyDescent="0.3"/>
    <row r="21" ht="12.75" customHeight="1" x14ac:dyDescent="0.3"/>
    <row r="22" ht="12.75" customHeight="1" x14ac:dyDescent="0.3"/>
    <row r="23" ht="12.75" customHeight="1" x14ac:dyDescent="0.3"/>
    <row r="24" ht="13.5" customHeight="1" x14ac:dyDescent="0.3"/>
  </sheetData>
  <mergeCells count="12">
    <mergeCell ref="A1:E1"/>
    <mergeCell ref="G1:K1"/>
    <mergeCell ref="B6:C6"/>
    <mergeCell ref="E6:G6"/>
    <mergeCell ref="B8:H8"/>
    <mergeCell ref="C15:E15"/>
    <mergeCell ref="C16:E16"/>
    <mergeCell ref="C10:E10"/>
    <mergeCell ref="C11:E11"/>
    <mergeCell ref="C12:E12"/>
    <mergeCell ref="C13:E13"/>
    <mergeCell ref="C14:E1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7">
    <tabColor rgb="FF00B050"/>
  </sheetPr>
  <dimension ref="A1:K20"/>
  <sheetViews>
    <sheetView workbookViewId="0">
      <selection activeCell="H10" sqref="H10"/>
    </sheetView>
  </sheetViews>
  <sheetFormatPr defaultRowHeight="13.5" x14ac:dyDescent="0.3"/>
  <cols>
    <col min="2" max="2" width="10.84375" customWidth="1"/>
    <col min="3" max="3" width="12.23046875" customWidth="1"/>
    <col min="5" max="5" width="21.61328125" customWidth="1"/>
    <col min="6" max="8" width="10.4609375" bestFit="1" customWidth="1"/>
    <col min="9" max="9" width="9.4609375" bestFit="1" customWidth="1"/>
    <col min="10" max="11" width="12.15234375" bestFit="1" customWidth="1"/>
  </cols>
  <sheetData>
    <row r="1" spans="1:11" ht="14" thickBot="1" x14ac:dyDescent="0.35">
      <c r="A1" s="168" t="s">
        <v>27</v>
      </c>
      <c r="B1" s="169"/>
      <c r="C1" s="169"/>
      <c r="D1" s="169"/>
      <c r="E1" s="169"/>
      <c r="F1" s="46">
        <v>6</v>
      </c>
      <c r="G1" s="169" t="s">
        <v>28</v>
      </c>
      <c r="H1" s="169"/>
      <c r="I1" s="169"/>
      <c r="J1" s="169"/>
      <c r="K1" s="170"/>
    </row>
    <row r="3" spans="1:11" x14ac:dyDescent="0.3">
      <c r="C3" s="82" t="s">
        <v>29</v>
      </c>
      <c r="D3" s="81">
        <v>2014</v>
      </c>
      <c r="E3" t="s">
        <v>30</v>
      </c>
    </row>
    <row r="6" spans="1:11" x14ac:dyDescent="0.3">
      <c r="B6" s="156" t="s">
        <v>54</v>
      </c>
      <c r="C6" s="156"/>
      <c r="D6" s="36">
        <v>5000</v>
      </c>
      <c r="E6" s="148" t="s">
        <v>55</v>
      </c>
      <c r="F6" s="149"/>
      <c r="G6" s="150"/>
      <c r="H6" s="41">
        <v>0</v>
      </c>
    </row>
    <row r="7" spans="1:11" ht="14" thickBot="1" x14ac:dyDescent="0.35"/>
    <row r="8" spans="1:11" ht="14" thickBot="1" x14ac:dyDescent="0.35">
      <c r="B8" s="158" t="s">
        <v>33</v>
      </c>
      <c r="C8" s="159"/>
      <c r="D8" s="159"/>
      <c r="E8" s="159"/>
      <c r="F8" s="159"/>
      <c r="G8" s="159"/>
      <c r="H8" s="160"/>
    </row>
    <row r="9" spans="1:11" x14ac:dyDescent="0.3">
      <c r="B9" s="88"/>
      <c r="C9" s="85"/>
      <c r="D9" s="85"/>
      <c r="E9" s="85"/>
      <c r="F9" s="89">
        <f>Produktionsår</f>
        <v>2014</v>
      </c>
      <c r="G9" s="90"/>
      <c r="H9" s="91">
        <f>OpdateretÅrstal</f>
        <v>2025</v>
      </c>
    </row>
    <row r="10" spans="1:11" ht="12.75" customHeight="1" thickBot="1" x14ac:dyDescent="0.35">
      <c r="B10" s="32" t="s">
        <v>34</v>
      </c>
      <c r="C10" s="154" t="s">
        <v>35</v>
      </c>
      <c r="D10" s="154"/>
      <c r="E10" s="155"/>
      <c r="F10" s="86" t="s">
        <v>36</v>
      </c>
      <c r="G10" s="87" t="s">
        <v>37</v>
      </c>
      <c r="H10" s="91" t="s">
        <v>38</v>
      </c>
    </row>
    <row r="11" spans="1:11" ht="12.75" customHeight="1" x14ac:dyDescent="0.3">
      <c r="B11" s="17" t="s">
        <v>39</v>
      </c>
      <c r="C11" s="161" t="s">
        <v>40</v>
      </c>
      <c r="D11" s="161"/>
      <c r="E11" s="161"/>
      <c r="F11" s="84">
        <v>1</v>
      </c>
      <c r="G11" s="83">
        <f>4*F11</f>
        <v>4</v>
      </c>
      <c r="H11" s="96">
        <f>G11*(VLOOKUP(OpdateretÅrstal,'Prisliste tillæg'!$A$4:$C$61,3,FALSE)/VLOOKUP(Produktionsår,'Prisliste tillæg'!$A$5:$C$61,3,FALSE))</f>
        <v>6.544693308515301</v>
      </c>
    </row>
    <row r="12" spans="1:11" ht="12.75" customHeight="1" x14ac:dyDescent="0.3">
      <c r="B12" s="17" t="s">
        <v>51</v>
      </c>
      <c r="C12" s="161" t="s">
        <v>42</v>
      </c>
      <c r="D12" s="161"/>
      <c r="E12" s="161"/>
      <c r="F12" s="18">
        <v>160.47</v>
      </c>
      <c r="G12" s="37">
        <f>F12</f>
        <v>160.47</v>
      </c>
      <c r="H12" s="40">
        <f>G12*(VLOOKUP(OpdateretÅrstal,'Prisliste tillæg'!$A$4:$C$61,3,FALSE)/VLOOKUP(Produktionsår,'Prisliste tillæg'!$A$5:$C$61,3,FALSE))</f>
        <v>262.55673380436258</v>
      </c>
    </row>
    <row r="13" spans="1:11" ht="12.75" customHeight="1" x14ac:dyDescent="0.3">
      <c r="B13" s="17" t="s">
        <v>52</v>
      </c>
      <c r="C13" s="162" t="s">
        <v>44</v>
      </c>
      <c r="D13" s="163"/>
      <c r="E13" s="164"/>
      <c r="F13" s="70">
        <v>33.19</v>
      </c>
      <c r="G13" s="38">
        <f>F13</f>
        <v>33.19</v>
      </c>
      <c r="H13" s="40">
        <f>G13*(VLOOKUP(OpdateretÅrstal,'Prisliste tillæg'!$A$4:$C$61,3,FALSE)/VLOOKUP(Produktionsår,'Prisliste tillæg'!$A$5:$C$61,3,FALSE))</f>
        <v>54.304592727405705</v>
      </c>
    </row>
    <row r="14" spans="1:11" ht="12.75" customHeight="1" x14ac:dyDescent="0.3">
      <c r="B14" s="17" t="s">
        <v>53</v>
      </c>
      <c r="C14" s="161" t="s">
        <v>46</v>
      </c>
      <c r="D14" s="161"/>
      <c r="E14" s="161"/>
      <c r="F14" s="18">
        <v>38.5</v>
      </c>
      <c r="G14" s="37">
        <f>F14*2</f>
        <v>77</v>
      </c>
      <c r="H14" s="40">
        <f>G14*(VLOOKUP(OpdateretÅrstal,'Prisliste tillæg'!$A$4:$C$61,3,FALSE)/VLOOKUP(Produktionsår,'Prisliste tillæg'!$A$5:$C$61,3,FALSE))</f>
        <v>125.98534618891955</v>
      </c>
    </row>
    <row r="15" spans="1:11" ht="12.75" customHeight="1" x14ac:dyDescent="0.3">
      <c r="B15" s="33"/>
      <c r="C15" s="165"/>
      <c r="D15" s="166"/>
      <c r="E15" s="167"/>
      <c r="F15" s="2"/>
      <c r="G15" s="19"/>
      <c r="H15" s="40"/>
    </row>
    <row r="16" spans="1:11" ht="12.75" customHeight="1" thickBot="1" x14ac:dyDescent="0.35">
      <c r="B16" s="34"/>
      <c r="C16" s="157" t="s">
        <v>47</v>
      </c>
      <c r="D16" s="157"/>
      <c r="E16" s="157"/>
      <c r="F16" s="35"/>
      <c r="G16" s="39">
        <f>SUM(G11:G15)+(SUM(G12:G14)*H6)</f>
        <v>274.65999999999997</v>
      </c>
      <c r="H16" s="97">
        <f>G16*(VLOOKUP(OpdateretÅrstal,'Prisliste tillæg'!$A$4:$C$61,3,FALSE)/VLOOKUP(Produktionsår,'Prisliste tillæg'!$A$5:$C$61,3,FALSE))</f>
        <v>449.39136602920308</v>
      </c>
    </row>
    <row r="18" ht="25.5" customHeight="1" x14ac:dyDescent="0.3"/>
    <row r="19" ht="25.5" customHeight="1" x14ac:dyDescent="0.3"/>
    <row r="20" ht="24" customHeight="1" x14ac:dyDescent="0.3"/>
  </sheetData>
  <mergeCells count="12">
    <mergeCell ref="A1:E1"/>
    <mergeCell ref="G1:K1"/>
    <mergeCell ref="B6:C6"/>
    <mergeCell ref="E6:G6"/>
    <mergeCell ref="B8:H8"/>
    <mergeCell ref="C15:E15"/>
    <mergeCell ref="C16:E16"/>
    <mergeCell ref="C10:E10"/>
    <mergeCell ref="C11:E11"/>
    <mergeCell ref="C12:E12"/>
    <mergeCell ref="C13:E13"/>
    <mergeCell ref="C14:E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tabColor rgb="FF0000FF"/>
  </sheetPr>
  <dimension ref="A1:K27"/>
  <sheetViews>
    <sheetView workbookViewId="0">
      <selection activeCell="H10" sqref="H10"/>
    </sheetView>
  </sheetViews>
  <sheetFormatPr defaultRowHeight="13.5" x14ac:dyDescent="0.3"/>
  <cols>
    <col min="2" max="2" width="10.84375" customWidth="1"/>
    <col min="3" max="3" width="12.23046875" customWidth="1"/>
    <col min="5" max="5" width="21.61328125" customWidth="1"/>
    <col min="6" max="10" width="10.4609375" bestFit="1" customWidth="1"/>
    <col min="11" max="11" width="12" bestFit="1" customWidth="1"/>
  </cols>
  <sheetData>
    <row r="1" spans="1:11" ht="14" thickBot="1" x14ac:dyDescent="0.35">
      <c r="A1" s="171" t="s">
        <v>27</v>
      </c>
      <c r="B1" s="172"/>
      <c r="C1" s="172"/>
      <c r="D1" s="172"/>
      <c r="E1" s="172"/>
      <c r="F1" s="73">
        <v>7</v>
      </c>
      <c r="G1" s="172" t="s">
        <v>28</v>
      </c>
      <c r="H1" s="172"/>
      <c r="I1" s="172"/>
      <c r="J1" s="172"/>
      <c r="K1" s="173"/>
    </row>
    <row r="3" spans="1:11" x14ac:dyDescent="0.3">
      <c r="C3" s="82" t="s">
        <v>29</v>
      </c>
      <c r="D3" s="81">
        <v>2014</v>
      </c>
      <c r="E3" t="s">
        <v>30</v>
      </c>
    </row>
    <row r="6" spans="1:11" x14ac:dyDescent="0.3">
      <c r="B6" s="156" t="s">
        <v>54</v>
      </c>
      <c r="C6" s="156"/>
      <c r="D6" s="36">
        <f>'Samle ark'!A35</f>
        <v>3000</v>
      </c>
      <c r="E6" s="148" t="s">
        <v>56</v>
      </c>
      <c r="F6" s="149"/>
      <c r="G6" s="150"/>
      <c r="H6" s="41">
        <v>-0.05</v>
      </c>
    </row>
    <row r="7" spans="1:11" ht="14" thickBot="1" x14ac:dyDescent="0.35"/>
    <row r="8" spans="1:11" ht="14" thickBot="1" x14ac:dyDescent="0.35">
      <c r="B8" s="158" t="s">
        <v>33</v>
      </c>
      <c r="C8" s="159"/>
      <c r="D8" s="159"/>
      <c r="E8" s="159"/>
      <c r="F8" s="159"/>
      <c r="G8" s="159"/>
      <c r="H8" s="160"/>
    </row>
    <row r="9" spans="1:11" x14ac:dyDescent="0.3">
      <c r="B9" s="88"/>
      <c r="C9" s="85"/>
      <c r="D9" s="85"/>
      <c r="E9" s="85"/>
      <c r="F9" s="89">
        <f>Produktionsår</f>
        <v>2014</v>
      </c>
      <c r="G9" s="90"/>
      <c r="H9" s="91">
        <f>OpdateretÅrstal</f>
        <v>2025</v>
      </c>
    </row>
    <row r="10" spans="1:11" ht="12.75" customHeight="1" thickBot="1" x14ac:dyDescent="0.35">
      <c r="B10" s="32" t="s">
        <v>34</v>
      </c>
      <c r="C10" s="154" t="s">
        <v>35</v>
      </c>
      <c r="D10" s="154"/>
      <c r="E10" s="155"/>
      <c r="F10" s="86" t="s">
        <v>36</v>
      </c>
      <c r="G10" s="87" t="s">
        <v>37</v>
      </c>
      <c r="H10" s="91" t="s">
        <v>38</v>
      </c>
    </row>
    <row r="11" spans="1:11" ht="12.75" customHeight="1" x14ac:dyDescent="0.3">
      <c r="B11" s="17" t="s">
        <v>39</v>
      </c>
      <c r="C11" s="161" t="s">
        <v>40</v>
      </c>
      <c r="D11" s="161"/>
      <c r="E11" s="161"/>
      <c r="F11" s="84">
        <v>1</v>
      </c>
      <c r="G11" s="83">
        <f>4*F11</f>
        <v>4</v>
      </c>
      <c r="H11" s="96">
        <f>G11*(VLOOKUP(OpdateretÅrstal,'Prisliste tillæg'!$A$4:$C$61,3,FALSE)/VLOOKUP(Produktionsår,'Prisliste tillæg'!$A$5:$C$61,3,FALSE))</f>
        <v>6.544693308515301</v>
      </c>
    </row>
    <row r="12" spans="1:11" ht="12.75" customHeight="1" x14ac:dyDescent="0.3">
      <c r="B12" s="17" t="s">
        <v>41</v>
      </c>
      <c r="C12" s="161" t="s">
        <v>42</v>
      </c>
      <c r="D12" s="161"/>
      <c r="E12" s="161"/>
      <c r="F12" s="18">
        <v>129.1</v>
      </c>
      <c r="G12" s="37">
        <f>F12</f>
        <v>129.1</v>
      </c>
      <c r="H12" s="40">
        <f>G12*(VLOOKUP(OpdateretÅrstal,'Prisliste tillæg'!$A$4:$C$61,3,FALSE)/VLOOKUP(Produktionsår,'Prisliste tillæg'!$A$5:$C$61,3,FALSE))</f>
        <v>211.22997653233134</v>
      </c>
    </row>
    <row r="13" spans="1:11" ht="12.75" customHeight="1" x14ac:dyDescent="0.3">
      <c r="B13" s="17" t="s">
        <v>43</v>
      </c>
      <c r="C13" s="162" t="s">
        <v>44</v>
      </c>
      <c r="D13" s="163"/>
      <c r="E13" s="164"/>
      <c r="F13" s="70">
        <v>33.19</v>
      </c>
      <c r="G13" s="38">
        <f>F13</f>
        <v>33.19</v>
      </c>
      <c r="H13" s="40">
        <f>G13*(VLOOKUP(OpdateretÅrstal,'Prisliste tillæg'!$A$4:$C$61,3,FALSE)/VLOOKUP(Produktionsår,'Prisliste tillæg'!$A$5:$C$61,3,FALSE))</f>
        <v>54.304592727405705</v>
      </c>
    </row>
    <row r="14" spans="1:11" ht="12.75" customHeight="1" x14ac:dyDescent="0.3">
      <c r="B14" s="17" t="s">
        <v>45</v>
      </c>
      <c r="C14" s="161" t="s">
        <v>46</v>
      </c>
      <c r="D14" s="161"/>
      <c r="E14" s="161"/>
      <c r="F14" s="18">
        <v>28.07</v>
      </c>
      <c r="G14" s="37">
        <f>F14*2</f>
        <v>56.14</v>
      </c>
      <c r="H14" s="40">
        <f>G14*(VLOOKUP(OpdateretÅrstal,'Prisliste tillæg'!$A$4:$C$61,3,FALSE)/VLOOKUP(Produktionsår,'Prisliste tillæg'!$A$5:$C$61,3,FALSE))</f>
        <v>91.854770585012247</v>
      </c>
    </row>
    <row r="15" spans="1:11" ht="12.75" customHeight="1" x14ac:dyDescent="0.3">
      <c r="B15" s="33"/>
      <c r="C15" s="165"/>
      <c r="D15" s="166"/>
      <c r="E15" s="167"/>
      <c r="F15" s="2"/>
      <c r="G15" s="19"/>
      <c r="H15" s="40"/>
    </row>
    <row r="16" spans="1:11" ht="12.75" customHeight="1" thickBot="1" x14ac:dyDescent="0.35">
      <c r="B16" s="34"/>
      <c r="C16" s="157" t="s">
        <v>47</v>
      </c>
      <c r="D16" s="157"/>
      <c r="E16" s="157"/>
      <c r="F16" s="35"/>
      <c r="G16" s="39">
        <f>SUM(G11:G15)+(SUM(G12:G14)*H6)</f>
        <v>211.5085</v>
      </c>
      <c r="H16" s="97">
        <f>G16*(VLOOKUP(OpdateretÅrstal,'Prisliste tillæg'!$A$4:$C$61,3,FALSE)/VLOOKUP(Produktionsår,'Prisliste tillæg'!$A$5:$C$61,3,FALSE))</f>
        <v>346.06456616102713</v>
      </c>
    </row>
    <row r="20" ht="27" customHeight="1" x14ac:dyDescent="0.3"/>
    <row r="21" ht="12.75" customHeight="1" x14ac:dyDescent="0.3"/>
    <row r="22" ht="12.75" customHeight="1" x14ac:dyDescent="0.3"/>
    <row r="23" ht="12.75" customHeight="1" x14ac:dyDescent="0.3"/>
    <row r="24" ht="12.75" customHeight="1" x14ac:dyDescent="0.3"/>
    <row r="25" ht="12.75" customHeight="1" x14ac:dyDescent="0.3"/>
    <row r="26" ht="12.75" customHeight="1" x14ac:dyDescent="0.3"/>
    <row r="27" ht="12.75" customHeight="1" x14ac:dyDescent="0.3"/>
  </sheetData>
  <mergeCells count="12">
    <mergeCell ref="A1:E1"/>
    <mergeCell ref="G1:K1"/>
    <mergeCell ref="B6:C6"/>
    <mergeCell ref="E6:G6"/>
    <mergeCell ref="B8:H8"/>
    <mergeCell ref="C15:E15"/>
    <mergeCell ref="C16:E16"/>
    <mergeCell ref="C10:E10"/>
    <mergeCell ref="C11:E11"/>
    <mergeCell ref="C12:E12"/>
    <mergeCell ref="C13:E13"/>
    <mergeCell ref="C14:E14"/>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9">
    <tabColor rgb="FF0000FF"/>
  </sheetPr>
  <dimension ref="A1:K27"/>
  <sheetViews>
    <sheetView workbookViewId="0">
      <selection activeCell="H10" sqref="H10"/>
    </sheetView>
  </sheetViews>
  <sheetFormatPr defaultRowHeight="13.5" x14ac:dyDescent="0.3"/>
  <cols>
    <col min="2" max="2" width="10.84375" customWidth="1"/>
    <col min="3" max="3" width="12.23046875" customWidth="1"/>
    <col min="5" max="5" width="21.61328125" customWidth="1"/>
    <col min="6" max="10" width="10.4609375" bestFit="1" customWidth="1"/>
    <col min="11" max="11" width="12" bestFit="1" customWidth="1"/>
  </cols>
  <sheetData>
    <row r="1" spans="1:11" ht="14" thickBot="1" x14ac:dyDescent="0.35">
      <c r="A1" s="171" t="s">
        <v>27</v>
      </c>
      <c r="B1" s="172"/>
      <c r="C1" s="172"/>
      <c r="D1" s="172"/>
      <c r="E1" s="172"/>
      <c r="F1" s="73">
        <v>8</v>
      </c>
      <c r="G1" s="172" t="s">
        <v>28</v>
      </c>
      <c r="H1" s="172"/>
      <c r="I1" s="172"/>
      <c r="J1" s="172"/>
      <c r="K1" s="173"/>
    </row>
    <row r="3" spans="1:11" x14ac:dyDescent="0.3">
      <c r="C3" s="82" t="s">
        <v>29</v>
      </c>
      <c r="D3" s="81">
        <v>2014</v>
      </c>
      <c r="E3" t="s">
        <v>30</v>
      </c>
    </row>
    <row r="6" spans="1:11" x14ac:dyDescent="0.3">
      <c r="B6" s="156" t="s">
        <v>54</v>
      </c>
      <c r="C6" s="156"/>
      <c r="D6" s="36">
        <v>4000</v>
      </c>
      <c r="E6" s="148" t="s">
        <v>56</v>
      </c>
      <c r="F6" s="149"/>
      <c r="G6" s="150"/>
      <c r="H6" s="41">
        <v>-0.05</v>
      </c>
    </row>
    <row r="7" spans="1:11" ht="14" thickBot="1" x14ac:dyDescent="0.35"/>
    <row r="8" spans="1:11" ht="14" thickBot="1" x14ac:dyDescent="0.35">
      <c r="B8" s="158" t="s">
        <v>33</v>
      </c>
      <c r="C8" s="159"/>
      <c r="D8" s="159"/>
      <c r="E8" s="159"/>
      <c r="F8" s="159"/>
      <c r="G8" s="159"/>
      <c r="H8" s="160"/>
    </row>
    <row r="9" spans="1:11" x14ac:dyDescent="0.3">
      <c r="B9" s="88"/>
      <c r="C9" s="85"/>
      <c r="D9" s="85"/>
      <c r="E9" s="85"/>
      <c r="F9" s="89">
        <f>Produktionsår</f>
        <v>2014</v>
      </c>
      <c r="G9" s="90"/>
      <c r="H9" s="91">
        <f>OpdateretÅrstal</f>
        <v>2025</v>
      </c>
    </row>
    <row r="10" spans="1:11" ht="12.75" customHeight="1" thickBot="1" x14ac:dyDescent="0.35">
      <c r="B10" s="32" t="s">
        <v>34</v>
      </c>
      <c r="C10" s="154" t="s">
        <v>35</v>
      </c>
      <c r="D10" s="154"/>
      <c r="E10" s="155"/>
      <c r="F10" s="86" t="s">
        <v>36</v>
      </c>
      <c r="G10" s="87" t="s">
        <v>37</v>
      </c>
      <c r="H10" s="91" t="s">
        <v>38</v>
      </c>
    </row>
    <row r="11" spans="1:11" ht="12.75" customHeight="1" x14ac:dyDescent="0.3">
      <c r="B11" s="17" t="s">
        <v>39</v>
      </c>
      <c r="C11" s="161" t="s">
        <v>40</v>
      </c>
      <c r="D11" s="161"/>
      <c r="E11" s="161"/>
      <c r="F11" s="84">
        <v>1</v>
      </c>
      <c r="G11" s="83">
        <f>4*F11</f>
        <v>4</v>
      </c>
      <c r="H11" s="96">
        <f>G11*(VLOOKUP(OpdateretÅrstal,'Prisliste tillæg'!$A$4:$C$61,3,FALSE)/VLOOKUP(Produktionsår,'Prisliste tillæg'!$A$5:$C$61,3,FALSE))</f>
        <v>6.544693308515301</v>
      </c>
    </row>
    <row r="12" spans="1:11" ht="12.75" customHeight="1" x14ac:dyDescent="0.3">
      <c r="B12" s="17" t="s">
        <v>48</v>
      </c>
      <c r="C12" s="161" t="s">
        <v>42</v>
      </c>
      <c r="D12" s="161"/>
      <c r="E12" s="161"/>
      <c r="F12" s="18">
        <v>147.69</v>
      </c>
      <c r="G12" s="37">
        <f>F12</f>
        <v>147.69</v>
      </c>
      <c r="H12" s="40">
        <f>G12*(VLOOKUP(OpdateretÅrstal,'Prisliste tillæg'!$A$4:$C$61,3,FALSE)/VLOOKUP(Produktionsår,'Prisliste tillæg'!$A$5:$C$61,3,FALSE))</f>
        <v>241.64643868365619</v>
      </c>
    </row>
    <row r="13" spans="1:11" ht="12.75" customHeight="1" x14ac:dyDescent="0.3">
      <c r="B13" s="17" t="s">
        <v>49</v>
      </c>
      <c r="C13" s="162" t="s">
        <v>44</v>
      </c>
      <c r="D13" s="163"/>
      <c r="E13" s="164"/>
      <c r="F13" s="70">
        <v>33.19</v>
      </c>
      <c r="G13" s="38">
        <f>F13</f>
        <v>33.19</v>
      </c>
      <c r="H13" s="40">
        <f>G13*(VLOOKUP(OpdateretÅrstal,'Prisliste tillæg'!$A$4:$C$61,3,FALSE)/VLOOKUP(Produktionsår,'Prisliste tillæg'!$A$5:$C$61,3,FALSE))</f>
        <v>54.304592727405705</v>
      </c>
    </row>
    <row r="14" spans="1:11" ht="12.75" customHeight="1" x14ac:dyDescent="0.3">
      <c r="B14" s="17" t="s">
        <v>50</v>
      </c>
      <c r="C14" s="161" t="s">
        <v>46</v>
      </c>
      <c r="D14" s="161"/>
      <c r="E14" s="161"/>
      <c r="F14" s="18">
        <v>33.19</v>
      </c>
      <c r="G14" s="37">
        <f>F14*2</f>
        <v>66.38</v>
      </c>
      <c r="H14" s="40">
        <f>G14*(VLOOKUP(OpdateretÅrstal,'Prisliste tillæg'!$A$4:$C$61,3,FALSE)/VLOOKUP(Produktionsår,'Prisliste tillæg'!$A$5:$C$61,3,FALSE))</f>
        <v>108.60918545481141</v>
      </c>
    </row>
    <row r="15" spans="1:11" ht="12.75" customHeight="1" x14ac:dyDescent="0.3">
      <c r="B15" s="33"/>
      <c r="C15" s="165"/>
      <c r="D15" s="166"/>
      <c r="E15" s="167"/>
      <c r="F15" s="2"/>
      <c r="G15" s="19"/>
      <c r="H15" s="40"/>
    </row>
    <row r="16" spans="1:11" ht="12.75" customHeight="1" thickBot="1" x14ac:dyDescent="0.35">
      <c r="B16" s="34"/>
      <c r="C16" s="157" t="s">
        <v>47</v>
      </c>
      <c r="D16" s="157"/>
      <c r="E16" s="157"/>
      <c r="F16" s="35"/>
      <c r="G16" s="39">
        <f>SUM(G11:G15)+(SUM(G12:G14)*H6)</f>
        <v>238.89699999999999</v>
      </c>
      <c r="H16" s="97">
        <f>G16*(VLOOKUP(OpdateretÅrstal,'Prisliste tillæg'!$A$4:$C$61,3,FALSE)/VLOOKUP(Produktionsår,'Prisliste tillæg'!$A$5:$C$61,3,FALSE))</f>
        <v>390.87689933109493</v>
      </c>
    </row>
    <row r="20" ht="27" customHeight="1" x14ac:dyDescent="0.3"/>
    <row r="21" ht="12.75" customHeight="1" x14ac:dyDescent="0.3"/>
    <row r="22" ht="12.75" customHeight="1" x14ac:dyDescent="0.3"/>
    <row r="23" ht="12.75" customHeight="1" x14ac:dyDescent="0.3"/>
    <row r="24" ht="12.75" customHeight="1" x14ac:dyDescent="0.3"/>
    <row r="25" ht="12.75" customHeight="1" x14ac:dyDescent="0.3"/>
    <row r="26" ht="12.75" customHeight="1" x14ac:dyDescent="0.3"/>
    <row r="27" ht="12.75" customHeight="1" x14ac:dyDescent="0.3"/>
  </sheetData>
  <mergeCells count="12">
    <mergeCell ref="A1:E1"/>
    <mergeCell ref="G1:K1"/>
    <mergeCell ref="B6:C6"/>
    <mergeCell ref="E6:G6"/>
    <mergeCell ref="B8:H8"/>
    <mergeCell ref="C15:E15"/>
    <mergeCell ref="C16:E16"/>
    <mergeCell ref="C10:E10"/>
    <mergeCell ref="C11:E11"/>
    <mergeCell ref="C12:E12"/>
    <mergeCell ref="C13:E13"/>
    <mergeCell ref="C14:E14"/>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26</vt:i4>
      </vt:variant>
      <vt:variant>
        <vt:lpstr>Navngivne områder</vt:lpstr>
      </vt:variant>
      <vt:variant>
        <vt:i4>3</vt:i4>
      </vt:variant>
    </vt:vector>
  </HeadingPairs>
  <TitlesOfParts>
    <vt:vector size="29" baseType="lpstr">
      <vt:lpstr>Samle ark</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Prisliste tillæg</vt:lpstr>
      <vt:lpstr>Dagsdato</vt:lpstr>
      <vt:lpstr>OpdateretÅrstal</vt:lpstr>
      <vt:lpstr>Produktionsår</vt:lpstr>
    </vt:vector>
  </TitlesOfParts>
  <Manager/>
  <Company>3F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 Eriksen, Bygge Jord- og Miljøarbejdernes Fagfore</dc:creator>
  <cp:keywords/>
  <dc:description/>
  <cp:lastModifiedBy>Kim Eriksen, Opmålerforeningen Region Hovedstaden</cp:lastModifiedBy>
  <cp:revision/>
  <dcterms:created xsi:type="dcterms:W3CDTF">2015-08-12T07:05:51Z</dcterms:created>
  <dcterms:modified xsi:type="dcterms:W3CDTF">2025-11-04T07:21:07Z</dcterms:modified>
  <cp:category/>
  <cp:contentStatus/>
</cp:coreProperties>
</file>