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codeName="Denne_projektmappe" defaultThemeVersion="124226"/>
  <mc:AlternateContent xmlns:mc="http://schemas.openxmlformats.org/markup-compatibility/2006">
    <mc:Choice Requires="x15">
      <x15ac:absPath xmlns:x15ac="http://schemas.microsoft.com/office/spreadsheetml/2010/11/ac" url="https://3f-my.sharepoint.com/personal/kim_eriksen_3f_dk/Documents/Opmålerforeningen/Opmålerforeningens hjemmeside/Tømrer_standartpriser/Klar til opdatering/"/>
    </mc:Choice>
  </mc:AlternateContent>
  <xr:revisionPtr revIDLastSave="228" documentId="13_ncr:1_{37857A85-DD92-4B64-94A4-43580C35C5C0}" xr6:coauthVersionLast="47" xr6:coauthVersionMax="47" xr10:uidLastSave="{975497AF-A82F-4911-A78B-E69695EDD076}"/>
  <bookViews>
    <workbookView xWindow="-110" yWindow="-110" windowWidth="19420" windowHeight="11500" xr2:uid="{00000000-000D-0000-FFFF-FFFF00000000}"/>
  </bookViews>
  <sheets>
    <sheet name="Samle ark" sheetId="1" r:id="rId1"/>
    <sheet name="1" sheetId="43" r:id="rId2"/>
    <sheet name="2" sheetId="44" r:id="rId3"/>
    <sheet name="3" sheetId="45" r:id="rId4"/>
    <sheet name="4" sheetId="46" r:id="rId5"/>
    <sheet name="5" sheetId="47" r:id="rId6"/>
    <sheet name="6" sheetId="48" r:id="rId7"/>
    <sheet name="7" sheetId="49" r:id="rId8"/>
    <sheet name="8" sheetId="50" r:id="rId9"/>
    <sheet name="9" sheetId="51" r:id="rId10"/>
    <sheet name="10" sheetId="52" r:id="rId11"/>
    <sheet name="11" sheetId="53" r:id="rId12"/>
    <sheet name="12" sheetId="54" r:id="rId13"/>
    <sheet name="13" sheetId="55" r:id="rId14"/>
    <sheet name="14" sheetId="56" r:id="rId15"/>
    <sheet name="15" sheetId="57" r:id="rId16"/>
    <sheet name="16" sheetId="58" r:id="rId17"/>
    <sheet name="17" sheetId="59" r:id="rId18"/>
    <sheet name="18" sheetId="60" r:id="rId19"/>
    <sheet name="19" sheetId="61" r:id="rId20"/>
    <sheet name="20" sheetId="62" r:id="rId21"/>
    <sheet name="21" sheetId="63" r:id="rId22"/>
    <sheet name="22" sheetId="64" r:id="rId23"/>
    <sheet name="23" sheetId="65" r:id="rId24"/>
    <sheet name="24" sheetId="66" r:id="rId25"/>
    <sheet name="25" sheetId="67" r:id="rId26"/>
    <sheet name="26" sheetId="68" r:id="rId27"/>
    <sheet name="27" sheetId="69" r:id="rId28"/>
    <sheet name="28" sheetId="70" r:id="rId29"/>
    <sheet name="29" sheetId="71" r:id="rId30"/>
    <sheet name="30" sheetId="72" r:id="rId31"/>
    <sheet name="31" sheetId="73" r:id="rId32"/>
    <sheet name="32" sheetId="74" r:id="rId33"/>
    <sheet name="33" sheetId="75" r:id="rId34"/>
    <sheet name="34" sheetId="76" r:id="rId35"/>
    <sheet name="35" sheetId="77" r:id="rId36"/>
    <sheet name="36" sheetId="78" r:id="rId37"/>
    <sheet name="37" sheetId="79" r:id="rId38"/>
    <sheet name="38" sheetId="80" r:id="rId39"/>
    <sheet name="39" sheetId="81" r:id="rId40"/>
    <sheet name="40" sheetId="82" r:id="rId41"/>
    <sheet name="41" sheetId="83" r:id="rId42"/>
    <sheet name="42" sheetId="84" r:id="rId43"/>
    <sheet name="43" sheetId="85" r:id="rId44"/>
    <sheet name="44" sheetId="86" r:id="rId45"/>
    <sheet name="45" sheetId="87" r:id="rId46"/>
    <sheet name="46" sheetId="88" r:id="rId47"/>
    <sheet name="47" sheetId="89" r:id="rId48"/>
    <sheet name="48" sheetId="90" r:id="rId49"/>
    <sheet name="49" sheetId="91" r:id="rId50"/>
    <sheet name="50" sheetId="92" r:id="rId51"/>
    <sheet name="51" sheetId="93" r:id="rId52"/>
    <sheet name="52" sheetId="94" r:id="rId53"/>
    <sheet name="53" sheetId="95" r:id="rId54"/>
    <sheet name="54" sheetId="96" r:id="rId55"/>
    <sheet name="55" sheetId="97" r:id="rId56"/>
    <sheet name="56" sheetId="98" r:id="rId57"/>
    <sheet name="57" sheetId="99" r:id="rId58"/>
    <sheet name="58" sheetId="100" r:id="rId59"/>
    <sheet name="59" sheetId="101" r:id="rId60"/>
    <sheet name="60" sheetId="102" r:id="rId61"/>
    <sheet name="61" sheetId="103" r:id="rId62"/>
    <sheet name="62" sheetId="104" r:id="rId63"/>
    <sheet name="63" sheetId="105" r:id="rId64"/>
    <sheet name="64" sheetId="106" r:id="rId65"/>
    <sheet name="65" sheetId="107" r:id="rId66"/>
    <sheet name="66" sheetId="108" r:id="rId67"/>
    <sheet name="67" sheetId="109" r:id="rId68"/>
    <sheet name="68" sheetId="110" r:id="rId69"/>
    <sheet name="69" sheetId="111" r:id="rId70"/>
    <sheet name="70" sheetId="112" r:id="rId71"/>
    <sheet name="71" sheetId="113" r:id="rId72"/>
    <sheet name="72" sheetId="114" r:id="rId73"/>
    <sheet name="73" sheetId="115" r:id="rId74"/>
    <sheet name="74" sheetId="116" r:id="rId75"/>
    <sheet name="75" sheetId="117" r:id="rId76"/>
    <sheet name="76" sheetId="118" r:id="rId77"/>
    <sheet name="77" sheetId="119" r:id="rId78"/>
    <sheet name="78" sheetId="120" r:id="rId79"/>
    <sheet name="79" sheetId="121" r:id="rId80"/>
    <sheet name="80" sheetId="122" r:id="rId81"/>
    <sheet name="81" sheetId="123" r:id="rId82"/>
    <sheet name="82" sheetId="124" r:id="rId83"/>
    <sheet name="83" sheetId="125" r:id="rId84"/>
    <sheet name="84" sheetId="126" r:id="rId85"/>
    <sheet name="85" sheetId="127" r:id="rId86"/>
    <sheet name="86" sheetId="128" r:id="rId87"/>
    <sheet name="87" sheetId="129" r:id="rId88"/>
    <sheet name="88" sheetId="130" r:id="rId89"/>
    <sheet name="89" sheetId="131" r:id="rId90"/>
    <sheet name="90" sheetId="132" r:id="rId91"/>
    <sheet name="Prisliste tillæg" sheetId="4" r:id="rId92"/>
  </sheets>
  <externalReferences>
    <externalReference r:id="rId93"/>
  </externalReferences>
  <definedNames>
    <definedName name="OpdateretÅrstal">'Samle ark'!$K$7</definedName>
    <definedName name="Produktionsår">'1'!$D$3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4" l="1"/>
  <c r="B61" i="4"/>
  <c r="A61" i="4"/>
  <c r="C60" i="4"/>
  <c r="B60" i="4"/>
  <c r="A60" i="4"/>
  <c r="C59" i="4"/>
  <c r="B59" i="4"/>
  <c r="A59" i="4"/>
  <c r="C58" i="4"/>
  <c r="B58" i="4"/>
  <c r="A58" i="4"/>
  <c r="C57" i="4"/>
  <c r="B57" i="4"/>
  <c r="A57" i="4"/>
  <c r="C56" i="4"/>
  <c r="B56" i="4"/>
  <c r="A56" i="4"/>
  <c r="C55" i="4"/>
  <c r="B55" i="4"/>
  <c r="A55" i="4"/>
  <c r="C54" i="4"/>
  <c r="B54" i="4"/>
  <c r="A54" i="4"/>
  <c r="C53" i="4"/>
  <c r="B53" i="4"/>
  <c r="A53" i="4"/>
  <c r="C52" i="4"/>
  <c r="B52" i="4"/>
  <c r="A52" i="4"/>
  <c r="C51" i="4"/>
  <c r="B51" i="4"/>
  <c r="A51" i="4"/>
  <c r="C50" i="4"/>
  <c r="B50" i="4"/>
  <c r="A50" i="4"/>
  <c r="C49" i="4"/>
  <c r="B49" i="4"/>
  <c r="A49" i="4"/>
  <c r="C48" i="4"/>
  <c r="B48" i="4"/>
  <c r="A48" i="4"/>
  <c r="C47" i="4"/>
  <c r="B47" i="4"/>
  <c r="A47" i="4"/>
  <c r="C46" i="4"/>
  <c r="B46" i="4"/>
  <c r="A46" i="4"/>
  <c r="C45" i="4"/>
  <c r="B45" i="4"/>
  <c r="A45" i="4"/>
  <c r="C44" i="4"/>
  <c r="B44" i="4"/>
  <c r="A44" i="4"/>
  <c r="C43" i="4"/>
  <c r="B43" i="4"/>
  <c r="A43" i="4"/>
  <c r="C42" i="4"/>
  <c r="B42" i="4"/>
  <c r="A42" i="4"/>
  <c r="C41" i="4"/>
  <c r="B41" i="4"/>
  <c r="A41" i="4"/>
  <c r="C40" i="4"/>
  <c r="B40" i="4"/>
  <c r="A40" i="4"/>
  <c r="C39" i="4"/>
  <c r="B39" i="4"/>
  <c r="A39" i="4"/>
  <c r="C38" i="4"/>
  <c r="B38" i="4"/>
  <c r="A38" i="4"/>
  <c r="C37" i="4"/>
  <c r="B37" i="4"/>
  <c r="A37" i="4"/>
  <c r="C36" i="4"/>
  <c r="B36" i="4"/>
  <c r="A36" i="4"/>
  <c r="C35" i="4"/>
  <c r="B35" i="4"/>
  <c r="A35" i="4"/>
  <c r="C34" i="4"/>
  <c r="B34" i="4"/>
  <c r="A34" i="4"/>
  <c r="C33" i="4"/>
  <c r="B33" i="4"/>
  <c r="A33" i="4"/>
  <c r="C32" i="4"/>
  <c r="B32" i="4"/>
  <c r="A32" i="4"/>
  <c r="C31" i="4"/>
  <c r="B31" i="4"/>
  <c r="A31" i="4"/>
  <c r="C30" i="4"/>
  <c r="B30" i="4"/>
  <c r="A30" i="4"/>
  <c r="C29" i="4"/>
  <c r="B29" i="4"/>
  <c r="A29" i="4"/>
  <c r="C28" i="4"/>
  <c r="B28" i="4"/>
  <c r="A28" i="4"/>
  <c r="C27" i="4"/>
  <c r="B27" i="4"/>
  <c r="A27" i="4"/>
  <c r="C26" i="4"/>
  <c r="B26" i="4"/>
  <c r="A26" i="4"/>
  <c r="C25" i="4"/>
  <c r="B25" i="4"/>
  <c r="A25" i="4"/>
  <c r="C24" i="4"/>
  <c r="B24" i="4"/>
  <c r="A24" i="4"/>
  <c r="C23" i="4"/>
  <c r="B23" i="4"/>
  <c r="A23" i="4"/>
  <c r="C22" i="4"/>
  <c r="B22" i="4"/>
  <c r="A22" i="4"/>
  <c r="C21" i="4"/>
  <c r="B21" i="4"/>
  <c r="A21" i="4"/>
  <c r="C20" i="4"/>
  <c r="B20" i="4"/>
  <c r="A20" i="4"/>
  <c r="C19" i="4"/>
  <c r="B19" i="4"/>
  <c r="A19" i="4"/>
  <c r="C18" i="4"/>
  <c r="B18" i="4"/>
  <c r="A18" i="4"/>
  <c r="C17" i="4"/>
  <c r="B17" i="4"/>
  <c r="A17" i="4"/>
  <c r="C16" i="4"/>
  <c r="B16" i="4"/>
  <c r="A16" i="4"/>
  <c r="C15" i="4"/>
  <c r="B15" i="4"/>
  <c r="A15" i="4"/>
  <c r="C14" i="4"/>
  <c r="B14" i="4"/>
  <c r="A14" i="4"/>
  <c r="C13" i="4"/>
  <c r="B13" i="4"/>
  <c r="A13" i="4"/>
  <c r="C12" i="4"/>
  <c r="B12" i="4"/>
  <c r="A12" i="4"/>
  <c r="C11" i="4"/>
  <c r="B11" i="4"/>
  <c r="A11" i="4"/>
  <c r="C10" i="4"/>
  <c r="B10" i="4"/>
  <c r="A10" i="4"/>
  <c r="C9" i="4"/>
  <c r="B9" i="4"/>
  <c r="A9" i="4"/>
  <c r="C8" i="4"/>
  <c r="B8" i="4"/>
  <c r="A8" i="4"/>
  <c r="C7" i="4"/>
  <c r="B7" i="4"/>
  <c r="A7" i="4"/>
  <c r="C6" i="4"/>
  <c r="B6" i="4"/>
  <c r="A6" i="4"/>
  <c r="C5" i="4"/>
  <c r="B5" i="4"/>
  <c r="A5" i="4"/>
  <c r="C4" i="4"/>
  <c r="B4" i="4"/>
  <c r="L36" i="1"/>
  <c r="K7" i="1"/>
  <c r="F9" i="125" l="1"/>
  <c r="F9" i="126"/>
  <c r="F9" i="127"/>
  <c r="F9" i="128"/>
  <c r="F9" i="129"/>
  <c r="F9" i="130"/>
  <c r="F9" i="131"/>
  <c r="F9" i="132"/>
  <c r="F9" i="124"/>
  <c r="H9" i="101"/>
  <c r="H9" i="102"/>
  <c r="H9" i="103"/>
  <c r="H9" i="104"/>
  <c r="H9" i="105"/>
  <c r="H9" i="106"/>
  <c r="H9" i="107"/>
  <c r="H9" i="108"/>
  <c r="H9" i="109"/>
  <c r="H9" i="110"/>
  <c r="H9" i="111"/>
  <c r="H9" i="112"/>
  <c r="H9" i="113"/>
  <c r="H9" i="114"/>
  <c r="H9" i="115"/>
  <c r="H9" i="116"/>
  <c r="H9" i="117"/>
  <c r="H9" i="118"/>
  <c r="H9" i="119"/>
  <c r="H9" i="120"/>
  <c r="H9" i="121"/>
  <c r="H9" i="122"/>
  <c r="H9" i="123"/>
  <c r="H9" i="100"/>
  <c r="H9" i="77"/>
  <c r="H9" i="78"/>
  <c r="H9" i="79"/>
  <c r="H9" i="80"/>
  <c r="H9" i="81"/>
  <c r="H9" i="82"/>
  <c r="H9" i="83"/>
  <c r="H9" i="84"/>
  <c r="H9" i="85"/>
  <c r="H9" i="86"/>
  <c r="H9" i="87"/>
  <c r="H9" i="88"/>
  <c r="H9" i="89"/>
  <c r="H9" i="90"/>
  <c r="H9" i="91"/>
  <c r="H9" i="92"/>
  <c r="H9" i="93"/>
  <c r="H9" i="94"/>
  <c r="H9" i="95"/>
  <c r="H9" i="96"/>
  <c r="H9" i="97"/>
  <c r="H9" i="98"/>
  <c r="H9" i="99"/>
  <c r="H9" i="76"/>
  <c r="H9" i="53"/>
  <c r="H9" i="54"/>
  <c r="H9" i="55"/>
  <c r="H9" i="56"/>
  <c r="H9" i="57"/>
  <c r="H9" i="58"/>
  <c r="H9" i="59"/>
  <c r="H9" i="60"/>
  <c r="H9" i="61"/>
  <c r="H9" i="62"/>
  <c r="H9" i="63"/>
  <c r="H9" i="64"/>
  <c r="H9" i="65"/>
  <c r="H9" i="66"/>
  <c r="H9" i="67"/>
  <c r="H9" i="68"/>
  <c r="H9" i="69"/>
  <c r="H9" i="70"/>
  <c r="H9" i="71"/>
  <c r="H9" i="72"/>
  <c r="H9" i="73"/>
  <c r="H9" i="74"/>
  <c r="H9" i="75"/>
  <c r="H9" i="52"/>
  <c r="F9" i="47"/>
  <c r="F9" i="48"/>
  <c r="F9" i="49"/>
  <c r="F9" i="50"/>
  <c r="F9" i="51"/>
  <c r="F9" i="46"/>
  <c r="F9" i="44"/>
  <c r="F9" i="45"/>
  <c r="F9" i="43"/>
  <c r="H9" i="125" l="1"/>
  <c r="H9" i="124"/>
  <c r="J9" i="107"/>
  <c r="J9" i="115"/>
  <c r="J9" i="123"/>
  <c r="J9" i="83"/>
  <c r="J9" i="91"/>
  <c r="J9" i="99"/>
  <c r="H9" i="126"/>
  <c r="J9" i="108"/>
  <c r="J9" i="116"/>
  <c r="J9" i="100"/>
  <c r="J9" i="84"/>
  <c r="J9" i="92"/>
  <c r="J9" i="76"/>
  <c r="H9" i="127"/>
  <c r="J9" i="101"/>
  <c r="J9" i="109"/>
  <c r="J9" i="117"/>
  <c r="J9" i="77"/>
  <c r="J9" i="85"/>
  <c r="J9" i="93"/>
  <c r="H9" i="128"/>
  <c r="J9" i="102"/>
  <c r="J9" i="110"/>
  <c r="J9" i="118"/>
  <c r="J9" i="78"/>
  <c r="J9" i="86"/>
  <c r="J9" i="94"/>
  <c r="H9" i="129"/>
  <c r="J9" i="103"/>
  <c r="J9" i="111"/>
  <c r="J9" i="119"/>
  <c r="J9" i="79"/>
  <c r="J9" i="87"/>
  <c r="J9" i="95"/>
  <c r="H9" i="130"/>
  <c r="J9" i="104"/>
  <c r="J9" i="112"/>
  <c r="J9" i="120"/>
  <c r="J9" i="80"/>
  <c r="J9" i="88"/>
  <c r="J9" i="96"/>
  <c r="H9" i="131"/>
  <c r="J9" i="105"/>
  <c r="J9" i="113"/>
  <c r="J9" i="121"/>
  <c r="J9" i="81"/>
  <c r="J9" i="89"/>
  <c r="J9" i="97"/>
  <c r="J9" i="90"/>
  <c r="J9" i="53"/>
  <c r="J9" i="61"/>
  <c r="J9" i="69"/>
  <c r="J9" i="75"/>
  <c r="J9" i="98"/>
  <c r="J9" i="54"/>
  <c r="J9" i="62"/>
  <c r="J9" i="70"/>
  <c r="J9" i="122"/>
  <c r="H9" i="132"/>
  <c r="J9" i="55"/>
  <c r="J9" i="63"/>
  <c r="J9" i="71"/>
  <c r="J9" i="58"/>
  <c r="J9" i="56"/>
  <c r="J9" i="64"/>
  <c r="J9" i="72"/>
  <c r="H9" i="44"/>
  <c r="H9" i="45"/>
  <c r="H9" i="43"/>
  <c r="J9" i="67"/>
  <c r="J9" i="60"/>
  <c r="J9" i="106"/>
  <c r="J9" i="57"/>
  <c r="J9" i="65"/>
  <c r="J9" i="73"/>
  <c r="J9" i="74"/>
  <c r="J9" i="59"/>
  <c r="J9" i="68"/>
  <c r="J9" i="114"/>
  <c r="J9" i="66"/>
  <c r="J9" i="82"/>
  <c r="J9" i="52"/>
  <c r="F23" i="125"/>
  <c r="F23" i="126"/>
  <c r="F23" i="127"/>
  <c r="F23" i="128"/>
  <c r="F23" i="129"/>
  <c r="F23" i="130"/>
  <c r="F23" i="131"/>
  <c r="F23" i="132"/>
  <c r="F23" i="124"/>
  <c r="C9" i="101"/>
  <c r="C9" i="102"/>
  <c r="C9" i="103"/>
  <c r="C9" i="104"/>
  <c r="C9" i="105"/>
  <c r="C9" i="106"/>
  <c r="C9" i="107"/>
  <c r="C9" i="108"/>
  <c r="C9" i="109"/>
  <c r="C9" i="110"/>
  <c r="C9" i="111"/>
  <c r="C9" i="112"/>
  <c r="C9" i="113"/>
  <c r="C9" i="114"/>
  <c r="C9" i="115"/>
  <c r="C9" i="116"/>
  <c r="C9" i="117"/>
  <c r="C9" i="118"/>
  <c r="C9" i="119"/>
  <c r="C9" i="120"/>
  <c r="C9" i="121"/>
  <c r="C9" i="122"/>
  <c r="C9" i="123"/>
  <c r="C9" i="100"/>
  <c r="C9" i="77"/>
  <c r="C9" i="78"/>
  <c r="C9" i="79"/>
  <c r="C9" i="80"/>
  <c r="C9" i="81"/>
  <c r="C9" i="82"/>
  <c r="C9" i="83"/>
  <c r="C9" i="84"/>
  <c r="C9" i="85"/>
  <c r="C9" i="86"/>
  <c r="C9" i="87"/>
  <c r="C9" i="88"/>
  <c r="C9" i="89"/>
  <c r="C9" i="90"/>
  <c r="C9" i="91"/>
  <c r="C9" i="92"/>
  <c r="C9" i="93"/>
  <c r="C9" i="94"/>
  <c r="C9" i="95"/>
  <c r="C9" i="96"/>
  <c r="C9" i="97"/>
  <c r="C9" i="98"/>
  <c r="C9" i="99"/>
  <c r="C9" i="76"/>
  <c r="C9" i="53"/>
  <c r="C9" i="54"/>
  <c r="C9" i="55"/>
  <c r="C9" i="56"/>
  <c r="C9" i="57"/>
  <c r="C9" i="58"/>
  <c r="C9" i="59"/>
  <c r="C9" i="60"/>
  <c r="C9" i="61"/>
  <c r="C9" i="62"/>
  <c r="C9" i="63"/>
  <c r="C9" i="64"/>
  <c r="C9" i="65"/>
  <c r="C9" i="66"/>
  <c r="C9" i="67"/>
  <c r="C9" i="68"/>
  <c r="C9" i="69"/>
  <c r="C9" i="70"/>
  <c r="C9" i="71"/>
  <c r="C9" i="72"/>
  <c r="C9" i="73"/>
  <c r="C9" i="74"/>
  <c r="C9" i="75"/>
  <c r="C9" i="52"/>
  <c r="C9" i="44"/>
  <c r="C9" i="45"/>
  <c r="C9" i="46"/>
  <c r="C9" i="47"/>
  <c r="C9" i="48"/>
  <c r="C9" i="49"/>
  <c r="C9" i="50"/>
  <c r="C9" i="51"/>
  <c r="C9" i="43"/>
  <c r="H23" i="128" l="1"/>
  <c r="H23" i="132"/>
  <c r="H9" i="49"/>
  <c r="H23" i="125"/>
  <c r="H9" i="48" l="1"/>
  <c r="H23" i="131"/>
  <c r="H23" i="127"/>
  <c r="H9" i="51"/>
  <c r="H9" i="47"/>
  <c r="H23" i="130"/>
  <c r="H23" i="126"/>
  <c r="H9" i="50"/>
  <c r="H9" i="46"/>
  <c r="H23" i="124"/>
  <c r="H23" i="129"/>
  <c r="F30" i="125"/>
  <c r="G30" i="125" s="1"/>
  <c r="H30" i="125" s="1"/>
  <c r="F30" i="126"/>
  <c r="G30" i="126" s="1"/>
  <c r="H30" i="126" s="1"/>
  <c r="F30" i="127"/>
  <c r="G30" i="127" s="1"/>
  <c r="H30" i="127" s="1"/>
  <c r="F30" i="128"/>
  <c r="G30" i="128" s="1"/>
  <c r="H30" i="128" s="1"/>
  <c r="F30" i="129"/>
  <c r="G30" i="129" s="1"/>
  <c r="H30" i="129" s="1"/>
  <c r="F30" i="130"/>
  <c r="G30" i="130" s="1"/>
  <c r="H30" i="130" s="1"/>
  <c r="F30" i="131"/>
  <c r="G30" i="131" s="1"/>
  <c r="H30" i="131" s="1"/>
  <c r="F30" i="132"/>
  <c r="G30" i="132" s="1"/>
  <c r="H30" i="132" s="1"/>
  <c r="F30" i="124"/>
  <c r="G30" i="124" s="1"/>
  <c r="H30" i="124" s="1"/>
  <c r="F29" i="125"/>
  <c r="G29" i="125" s="1"/>
  <c r="H29" i="125" s="1"/>
  <c r="F29" i="126"/>
  <c r="G29" i="126" s="1"/>
  <c r="H29" i="126" s="1"/>
  <c r="F29" i="127"/>
  <c r="G29" i="127" s="1"/>
  <c r="H29" i="127" s="1"/>
  <c r="F29" i="128"/>
  <c r="G29" i="128" s="1"/>
  <c r="H29" i="128" s="1"/>
  <c r="F29" i="129"/>
  <c r="G29" i="129" s="1"/>
  <c r="H29" i="129" s="1"/>
  <c r="F29" i="130"/>
  <c r="G29" i="130" s="1"/>
  <c r="H29" i="130" s="1"/>
  <c r="F29" i="131"/>
  <c r="G29" i="131" s="1"/>
  <c r="H29" i="131" s="1"/>
  <c r="F29" i="132"/>
  <c r="G29" i="132" s="1"/>
  <c r="H29" i="132" s="1"/>
  <c r="F29" i="124"/>
  <c r="G29" i="124" s="1"/>
  <c r="H29" i="124" s="1"/>
  <c r="G16" i="125"/>
  <c r="H16" i="125" s="1"/>
  <c r="G16" i="126"/>
  <c r="H16" i="126" s="1"/>
  <c r="G16" i="127"/>
  <c r="H16" i="127" s="1"/>
  <c r="G16" i="128"/>
  <c r="H16" i="128" s="1"/>
  <c r="G16" i="129"/>
  <c r="H16" i="129" s="1"/>
  <c r="G16" i="130"/>
  <c r="H16" i="130" s="1"/>
  <c r="G16" i="131"/>
  <c r="H16" i="131" s="1"/>
  <c r="G16" i="132"/>
  <c r="H16" i="132" s="1"/>
  <c r="G16" i="124"/>
  <c r="H16" i="124" s="1"/>
  <c r="G15" i="125"/>
  <c r="H15" i="125" s="1"/>
  <c r="G15" i="126"/>
  <c r="H15" i="126" s="1"/>
  <c r="G15" i="127"/>
  <c r="H15" i="127" s="1"/>
  <c r="G15" i="128"/>
  <c r="H15" i="128" s="1"/>
  <c r="G15" i="129"/>
  <c r="H15" i="129" s="1"/>
  <c r="G15" i="130"/>
  <c r="H15" i="130" s="1"/>
  <c r="G15" i="131"/>
  <c r="H15" i="131" s="1"/>
  <c r="G15" i="132"/>
  <c r="H15" i="132" s="1"/>
  <c r="G15" i="124"/>
  <c r="H15" i="124" s="1"/>
  <c r="I16" i="53"/>
  <c r="J16" i="53" s="1"/>
  <c r="I16" i="54"/>
  <c r="J16" i="54" s="1"/>
  <c r="I16" i="55"/>
  <c r="J16" i="55" s="1"/>
  <c r="I16" i="56"/>
  <c r="J16" i="56" s="1"/>
  <c r="I16" i="57"/>
  <c r="J16" i="57" s="1"/>
  <c r="I16" i="58"/>
  <c r="J16" i="58" s="1"/>
  <c r="I16" i="59"/>
  <c r="J16" i="59" s="1"/>
  <c r="I16" i="60"/>
  <c r="J16" i="60" s="1"/>
  <c r="I16" i="61"/>
  <c r="J16" i="61" s="1"/>
  <c r="I16" i="62"/>
  <c r="J16" i="62" s="1"/>
  <c r="I16" i="63"/>
  <c r="J16" i="63" s="1"/>
  <c r="I16" i="64"/>
  <c r="J16" i="64" s="1"/>
  <c r="I16" i="65"/>
  <c r="J16" i="65" s="1"/>
  <c r="I16" i="66"/>
  <c r="J16" i="66" s="1"/>
  <c r="I16" i="67"/>
  <c r="J16" i="67" s="1"/>
  <c r="I16" i="68"/>
  <c r="J16" i="68" s="1"/>
  <c r="I16" i="69"/>
  <c r="J16" i="69" s="1"/>
  <c r="I16" i="70"/>
  <c r="J16" i="70" s="1"/>
  <c r="I16" i="71"/>
  <c r="J16" i="71" s="1"/>
  <c r="I16" i="72"/>
  <c r="J16" i="72" s="1"/>
  <c r="I16" i="73"/>
  <c r="J16" i="73" s="1"/>
  <c r="I16" i="74"/>
  <c r="J16" i="74" s="1"/>
  <c r="I16" i="75"/>
  <c r="J16" i="75" s="1"/>
  <c r="I16" i="76"/>
  <c r="J16" i="76" s="1"/>
  <c r="I16" i="77"/>
  <c r="J16" i="77" s="1"/>
  <c r="I16" i="78"/>
  <c r="J16" i="78" s="1"/>
  <c r="I16" i="79"/>
  <c r="J16" i="79" s="1"/>
  <c r="I16" i="80"/>
  <c r="J16" i="80" s="1"/>
  <c r="I16" i="81"/>
  <c r="J16" i="81" s="1"/>
  <c r="I16" i="82"/>
  <c r="J16" i="82" s="1"/>
  <c r="I16" i="83"/>
  <c r="J16" i="83" s="1"/>
  <c r="I16" i="84"/>
  <c r="J16" i="84" s="1"/>
  <c r="I16" i="85"/>
  <c r="J16" i="85" s="1"/>
  <c r="I16" i="86"/>
  <c r="J16" i="86" s="1"/>
  <c r="I16" i="87"/>
  <c r="J16" i="87" s="1"/>
  <c r="I16" i="88"/>
  <c r="J16" i="88" s="1"/>
  <c r="I16" i="89"/>
  <c r="J16" i="89" s="1"/>
  <c r="I16" i="90"/>
  <c r="J16" i="90" s="1"/>
  <c r="I16" i="91"/>
  <c r="J16" i="91" s="1"/>
  <c r="I16" i="92"/>
  <c r="J16" i="92" s="1"/>
  <c r="I16" i="93"/>
  <c r="J16" i="93" s="1"/>
  <c r="I16" i="94"/>
  <c r="J16" i="94" s="1"/>
  <c r="I16" i="95"/>
  <c r="J16" i="95" s="1"/>
  <c r="I16" i="96"/>
  <c r="J16" i="96" s="1"/>
  <c r="I16" i="97"/>
  <c r="J16" i="97" s="1"/>
  <c r="I16" i="98"/>
  <c r="J16" i="98" s="1"/>
  <c r="I16" i="99"/>
  <c r="J16" i="99" s="1"/>
  <c r="I17" i="100"/>
  <c r="J17" i="100" s="1"/>
  <c r="I17" i="101"/>
  <c r="J17" i="101" s="1"/>
  <c r="I17" i="102"/>
  <c r="J17" i="102" s="1"/>
  <c r="I17" i="103"/>
  <c r="J17" i="103" s="1"/>
  <c r="I17" i="104"/>
  <c r="J17" i="104" s="1"/>
  <c r="I17" i="105"/>
  <c r="J17" i="105" s="1"/>
  <c r="I17" i="106"/>
  <c r="J17" i="106" s="1"/>
  <c r="I17" i="107"/>
  <c r="J17" i="107" s="1"/>
  <c r="I17" i="108"/>
  <c r="J17" i="108" s="1"/>
  <c r="I17" i="109"/>
  <c r="J17" i="109" s="1"/>
  <c r="I17" i="110"/>
  <c r="J17" i="110" s="1"/>
  <c r="I17" i="111"/>
  <c r="J17" i="111" s="1"/>
  <c r="I17" i="112"/>
  <c r="J17" i="112" s="1"/>
  <c r="I17" i="113"/>
  <c r="J17" i="113" s="1"/>
  <c r="I17" i="114"/>
  <c r="J17" i="114" s="1"/>
  <c r="I17" i="115"/>
  <c r="J17" i="115" s="1"/>
  <c r="I17" i="116"/>
  <c r="J17" i="116" s="1"/>
  <c r="I17" i="117"/>
  <c r="J17" i="117" s="1"/>
  <c r="I17" i="118"/>
  <c r="J17" i="118" s="1"/>
  <c r="I17" i="119"/>
  <c r="J17" i="119" s="1"/>
  <c r="I17" i="120"/>
  <c r="J17" i="120" s="1"/>
  <c r="I17" i="121"/>
  <c r="J17" i="121" s="1"/>
  <c r="I17" i="122"/>
  <c r="J17" i="122" s="1"/>
  <c r="I17" i="123"/>
  <c r="J17" i="123" s="1"/>
  <c r="I16" i="52"/>
  <c r="J16" i="52" s="1"/>
  <c r="I15" i="53"/>
  <c r="J15" i="53" s="1"/>
  <c r="I15" i="54"/>
  <c r="J15" i="54" s="1"/>
  <c r="I15" i="55"/>
  <c r="J15" i="55" s="1"/>
  <c r="I15" i="56"/>
  <c r="J15" i="56" s="1"/>
  <c r="I15" i="57"/>
  <c r="J15" i="57" s="1"/>
  <c r="I15" i="58"/>
  <c r="J15" i="58" s="1"/>
  <c r="I15" i="59"/>
  <c r="J15" i="59" s="1"/>
  <c r="I15" i="60"/>
  <c r="J15" i="60" s="1"/>
  <c r="I15" i="61"/>
  <c r="J15" i="61" s="1"/>
  <c r="I15" i="62"/>
  <c r="J15" i="62" s="1"/>
  <c r="I15" i="63"/>
  <c r="J15" i="63" s="1"/>
  <c r="I15" i="64"/>
  <c r="J15" i="64" s="1"/>
  <c r="I15" i="65"/>
  <c r="J15" i="65" s="1"/>
  <c r="I15" i="66"/>
  <c r="J15" i="66" s="1"/>
  <c r="I15" i="67"/>
  <c r="J15" i="67" s="1"/>
  <c r="I15" i="68"/>
  <c r="J15" i="68" s="1"/>
  <c r="I15" i="69"/>
  <c r="J15" i="69" s="1"/>
  <c r="I15" i="70"/>
  <c r="J15" i="70" s="1"/>
  <c r="I15" i="71"/>
  <c r="J15" i="71" s="1"/>
  <c r="I15" i="72"/>
  <c r="J15" i="72" s="1"/>
  <c r="I15" i="73"/>
  <c r="J15" i="73" s="1"/>
  <c r="I15" i="74"/>
  <c r="J15" i="74" s="1"/>
  <c r="I15" i="75"/>
  <c r="J15" i="75" s="1"/>
  <c r="I15" i="76"/>
  <c r="J15" i="76" s="1"/>
  <c r="I15" i="77"/>
  <c r="J15" i="77" s="1"/>
  <c r="I15" i="78"/>
  <c r="J15" i="78" s="1"/>
  <c r="I15" i="79"/>
  <c r="J15" i="79" s="1"/>
  <c r="I15" i="80"/>
  <c r="J15" i="80" s="1"/>
  <c r="I15" i="81"/>
  <c r="J15" i="81" s="1"/>
  <c r="I15" i="82"/>
  <c r="J15" i="82" s="1"/>
  <c r="I15" i="83"/>
  <c r="J15" i="83" s="1"/>
  <c r="I15" i="84"/>
  <c r="J15" i="84" s="1"/>
  <c r="I15" i="85"/>
  <c r="J15" i="85" s="1"/>
  <c r="I15" i="86"/>
  <c r="J15" i="86" s="1"/>
  <c r="I15" i="87"/>
  <c r="J15" i="87" s="1"/>
  <c r="I15" i="88"/>
  <c r="J15" i="88" s="1"/>
  <c r="I15" i="89"/>
  <c r="J15" i="89" s="1"/>
  <c r="I15" i="90"/>
  <c r="J15" i="90" s="1"/>
  <c r="I15" i="91"/>
  <c r="J15" i="91" s="1"/>
  <c r="I15" i="92"/>
  <c r="J15" i="92" s="1"/>
  <c r="I15" i="93"/>
  <c r="J15" i="93" s="1"/>
  <c r="I15" i="94"/>
  <c r="J15" i="94" s="1"/>
  <c r="I15" i="95"/>
  <c r="J15" i="95" s="1"/>
  <c r="I15" i="96"/>
  <c r="J15" i="96" s="1"/>
  <c r="I15" i="97"/>
  <c r="J15" i="97" s="1"/>
  <c r="I15" i="98"/>
  <c r="J15" i="98" s="1"/>
  <c r="I15" i="99"/>
  <c r="J15" i="99" s="1"/>
  <c r="I16" i="100"/>
  <c r="J16" i="100" s="1"/>
  <c r="I16" i="101"/>
  <c r="J16" i="101" s="1"/>
  <c r="I16" i="102"/>
  <c r="J16" i="102" s="1"/>
  <c r="I16" i="103"/>
  <c r="J16" i="103" s="1"/>
  <c r="I16" i="104"/>
  <c r="J16" i="104" s="1"/>
  <c r="I16" i="105"/>
  <c r="J16" i="105" s="1"/>
  <c r="I16" i="106"/>
  <c r="J16" i="106" s="1"/>
  <c r="I16" i="107"/>
  <c r="J16" i="107" s="1"/>
  <c r="I16" i="108"/>
  <c r="J16" i="108" s="1"/>
  <c r="I16" i="109"/>
  <c r="J16" i="109" s="1"/>
  <c r="I16" i="110"/>
  <c r="J16" i="110" s="1"/>
  <c r="I16" i="111"/>
  <c r="J16" i="111" s="1"/>
  <c r="I16" i="112"/>
  <c r="J16" i="112" s="1"/>
  <c r="I16" i="113"/>
  <c r="J16" i="113" s="1"/>
  <c r="I16" i="114"/>
  <c r="J16" i="114" s="1"/>
  <c r="I16" i="115"/>
  <c r="J16" i="115" s="1"/>
  <c r="I16" i="116"/>
  <c r="J16" i="116" s="1"/>
  <c r="I16" i="117"/>
  <c r="J16" i="117" s="1"/>
  <c r="I16" i="118"/>
  <c r="J16" i="118" s="1"/>
  <c r="I16" i="119"/>
  <c r="J16" i="119" s="1"/>
  <c r="I16" i="120"/>
  <c r="J16" i="120" s="1"/>
  <c r="I16" i="121"/>
  <c r="J16" i="121" s="1"/>
  <c r="I16" i="122"/>
  <c r="J16" i="122" s="1"/>
  <c r="I16" i="123"/>
  <c r="J16" i="123" s="1"/>
  <c r="I15" i="52"/>
  <c r="J15" i="52" s="1"/>
  <c r="B28" i="127"/>
  <c r="B28" i="129"/>
  <c r="B28" i="128"/>
  <c r="B28" i="125"/>
  <c r="B28" i="126"/>
  <c r="B28" i="130"/>
  <c r="B28" i="131"/>
  <c r="B28" i="132"/>
  <c r="B28" i="124"/>
  <c r="F28" i="125"/>
  <c r="F28" i="126"/>
  <c r="F28" i="127"/>
  <c r="F28" i="128"/>
  <c r="F28" i="129"/>
  <c r="F28" i="130"/>
  <c r="F28" i="131"/>
  <c r="F28" i="132"/>
  <c r="F28" i="124"/>
  <c r="G27" i="125"/>
  <c r="H27" i="125" s="1"/>
  <c r="G26" i="125"/>
  <c r="H26" i="125" s="1"/>
  <c r="G27" i="126"/>
  <c r="H27" i="126" s="1"/>
  <c r="G26" i="126"/>
  <c r="H26" i="126" s="1"/>
  <c r="G27" i="127"/>
  <c r="H27" i="127" s="1"/>
  <c r="G26" i="127"/>
  <c r="H26" i="127" s="1"/>
  <c r="G27" i="128"/>
  <c r="H27" i="128" s="1"/>
  <c r="G26" i="128"/>
  <c r="H26" i="128" s="1"/>
  <c r="G27" i="129"/>
  <c r="H27" i="129" s="1"/>
  <c r="G26" i="129"/>
  <c r="H26" i="129" s="1"/>
  <c r="G27" i="130"/>
  <c r="H27" i="130" s="1"/>
  <c r="G26" i="130"/>
  <c r="H26" i="130" s="1"/>
  <c r="G27" i="131"/>
  <c r="H27" i="131" s="1"/>
  <c r="G26" i="131"/>
  <c r="H26" i="131" s="1"/>
  <c r="G27" i="132"/>
  <c r="H27" i="132" s="1"/>
  <c r="G26" i="132"/>
  <c r="H26" i="132" s="1"/>
  <c r="G27" i="124"/>
  <c r="H27" i="124" s="1"/>
  <c r="G26" i="124"/>
  <c r="H26" i="124" s="1"/>
  <c r="G13" i="125"/>
  <c r="H13" i="125" s="1"/>
  <c r="G13" i="126"/>
  <c r="H13" i="126" s="1"/>
  <c r="G13" i="127"/>
  <c r="H13" i="127" s="1"/>
  <c r="G13" i="128"/>
  <c r="H13" i="128" s="1"/>
  <c r="G13" i="129"/>
  <c r="H13" i="129" s="1"/>
  <c r="G13" i="130"/>
  <c r="H13" i="130" s="1"/>
  <c r="G13" i="131"/>
  <c r="H13" i="131" s="1"/>
  <c r="G13" i="132"/>
  <c r="H13" i="132" s="1"/>
  <c r="G13" i="124"/>
  <c r="H13" i="124" s="1"/>
  <c r="G12" i="125"/>
  <c r="H12" i="125" s="1"/>
  <c r="G12" i="126"/>
  <c r="H12" i="126" s="1"/>
  <c r="G12" i="127"/>
  <c r="H12" i="127" s="1"/>
  <c r="G12" i="128"/>
  <c r="H12" i="128" s="1"/>
  <c r="G12" i="129"/>
  <c r="H12" i="129" s="1"/>
  <c r="G12" i="130"/>
  <c r="H12" i="130" s="1"/>
  <c r="G12" i="131"/>
  <c r="H12" i="131" s="1"/>
  <c r="G12" i="132"/>
  <c r="H12" i="132" s="1"/>
  <c r="G12" i="124"/>
  <c r="H12" i="124" s="1"/>
  <c r="I12" i="52"/>
  <c r="J12" i="52" s="1"/>
  <c r="I12" i="53"/>
  <c r="J12" i="53" s="1"/>
  <c r="I12" i="54"/>
  <c r="J12" i="54" s="1"/>
  <c r="I12" i="55"/>
  <c r="J12" i="55" s="1"/>
  <c r="I12" i="56"/>
  <c r="J12" i="56" s="1"/>
  <c r="I12" i="57"/>
  <c r="J12" i="57" s="1"/>
  <c r="I12" i="58"/>
  <c r="J12" i="58" s="1"/>
  <c r="I12" i="59"/>
  <c r="J12" i="59" s="1"/>
  <c r="I12" i="60"/>
  <c r="J12" i="60" s="1"/>
  <c r="I12" i="61"/>
  <c r="J12" i="61" s="1"/>
  <c r="I12" i="62"/>
  <c r="J12" i="62" s="1"/>
  <c r="I12" i="63"/>
  <c r="J12" i="63" s="1"/>
  <c r="I12" i="64"/>
  <c r="J12" i="64" s="1"/>
  <c r="I12" i="65"/>
  <c r="J12" i="65" s="1"/>
  <c r="I12" i="66"/>
  <c r="J12" i="66" s="1"/>
  <c r="I12" i="67"/>
  <c r="J12" i="67" s="1"/>
  <c r="I12" i="68"/>
  <c r="J12" i="68" s="1"/>
  <c r="I12" i="69"/>
  <c r="J12" i="69" s="1"/>
  <c r="I12" i="70"/>
  <c r="J12" i="70" s="1"/>
  <c r="I12" i="71"/>
  <c r="J12" i="71" s="1"/>
  <c r="I12" i="72"/>
  <c r="J12" i="72" s="1"/>
  <c r="I12" i="73"/>
  <c r="J12" i="73" s="1"/>
  <c r="I12" i="74"/>
  <c r="J12" i="74" s="1"/>
  <c r="I12" i="75"/>
  <c r="J12" i="75" s="1"/>
  <c r="I12" i="76"/>
  <c r="J12" i="76" s="1"/>
  <c r="I12" i="77"/>
  <c r="J12" i="77" s="1"/>
  <c r="I12" i="78"/>
  <c r="J12" i="78" s="1"/>
  <c r="I12" i="79"/>
  <c r="J12" i="79" s="1"/>
  <c r="I12" i="80"/>
  <c r="J12" i="80" s="1"/>
  <c r="I12" i="81"/>
  <c r="J12" i="81" s="1"/>
  <c r="I12" i="82"/>
  <c r="J12" i="82" s="1"/>
  <c r="I12" i="83"/>
  <c r="J12" i="83" s="1"/>
  <c r="I12" i="84"/>
  <c r="J12" i="84" s="1"/>
  <c r="I12" i="85"/>
  <c r="J12" i="85" s="1"/>
  <c r="I12" i="86"/>
  <c r="J12" i="86" s="1"/>
  <c r="I12" i="87"/>
  <c r="J12" i="87" s="1"/>
  <c r="I12" i="88"/>
  <c r="J12" i="88" s="1"/>
  <c r="I12" i="89"/>
  <c r="J12" i="89" s="1"/>
  <c r="I12" i="90"/>
  <c r="J12" i="90" s="1"/>
  <c r="I12" i="91"/>
  <c r="J12" i="91" s="1"/>
  <c r="I12" i="92"/>
  <c r="J12" i="92" s="1"/>
  <c r="I12" i="93"/>
  <c r="J12" i="93" s="1"/>
  <c r="I12" i="94"/>
  <c r="J12" i="94" s="1"/>
  <c r="I12" i="95"/>
  <c r="J12" i="95" s="1"/>
  <c r="I12" i="96"/>
  <c r="J12" i="96" s="1"/>
  <c r="I12" i="97"/>
  <c r="J12" i="97" s="1"/>
  <c r="I12" i="98"/>
  <c r="J12" i="98" s="1"/>
  <c r="I12" i="99"/>
  <c r="J12" i="99" s="1"/>
  <c r="I13" i="100"/>
  <c r="J13" i="100" s="1"/>
  <c r="I13" i="101"/>
  <c r="J13" i="101" s="1"/>
  <c r="I13" i="102"/>
  <c r="J13" i="102" s="1"/>
  <c r="I13" i="103"/>
  <c r="J13" i="103" s="1"/>
  <c r="I13" i="104"/>
  <c r="J13" i="104" s="1"/>
  <c r="I13" i="105"/>
  <c r="J13" i="105" s="1"/>
  <c r="I13" i="106"/>
  <c r="J13" i="106" s="1"/>
  <c r="I13" i="107"/>
  <c r="J13" i="107" s="1"/>
  <c r="I13" i="108"/>
  <c r="J13" i="108" s="1"/>
  <c r="I13" i="109"/>
  <c r="J13" i="109" s="1"/>
  <c r="I13" i="110"/>
  <c r="J13" i="110" s="1"/>
  <c r="I13" i="111"/>
  <c r="J13" i="111" s="1"/>
  <c r="I13" i="112"/>
  <c r="J13" i="112" s="1"/>
  <c r="I13" i="113"/>
  <c r="J13" i="113" s="1"/>
  <c r="I13" i="114"/>
  <c r="J13" i="114" s="1"/>
  <c r="I13" i="115"/>
  <c r="J13" i="115" s="1"/>
  <c r="I13" i="116"/>
  <c r="J13" i="116" s="1"/>
  <c r="I13" i="117"/>
  <c r="J13" i="117" s="1"/>
  <c r="I13" i="118"/>
  <c r="J13" i="118" s="1"/>
  <c r="I13" i="119"/>
  <c r="J13" i="119" s="1"/>
  <c r="I13" i="120"/>
  <c r="J13" i="120" s="1"/>
  <c r="I13" i="121"/>
  <c r="J13" i="121" s="1"/>
  <c r="I13" i="122"/>
  <c r="J13" i="122" s="1"/>
  <c r="I13" i="123"/>
  <c r="J13" i="123" s="1"/>
  <c r="I13" i="53"/>
  <c r="J13" i="53" s="1"/>
  <c r="I13" i="54"/>
  <c r="J13" i="54" s="1"/>
  <c r="I13" i="55"/>
  <c r="J13" i="55" s="1"/>
  <c r="I13" i="56"/>
  <c r="J13" i="56" s="1"/>
  <c r="I13" i="57"/>
  <c r="J13" i="57" s="1"/>
  <c r="I13" i="58"/>
  <c r="J13" i="58" s="1"/>
  <c r="I13" i="59"/>
  <c r="J13" i="59" s="1"/>
  <c r="I13" i="60"/>
  <c r="J13" i="60" s="1"/>
  <c r="I13" i="61"/>
  <c r="J13" i="61" s="1"/>
  <c r="I13" i="62"/>
  <c r="J13" i="62" s="1"/>
  <c r="I13" i="63"/>
  <c r="J13" i="63" s="1"/>
  <c r="I13" i="64"/>
  <c r="J13" i="64" s="1"/>
  <c r="I13" i="65"/>
  <c r="J13" i="65" s="1"/>
  <c r="I13" i="66"/>
  <c r="J13" i="66" s="1"/>
  <c r="I13" i="67"/>
  <c r="J13" i="67" s="1"/>
  <c r="I13" i="68"/>
  <c r="J13" i="68" s="1"/>
  <c r="I13" i="69"/>
  <c r="J13" i="69" s="1"/>
  <c r="I13" i="70"/>
  <c r="J13" i="70" s="1"/>
  <c r="I13" i="71"/>
  <c r="J13" i="71" s="1"/>
  <c r="I13" i="72"/>
  <c r="J13" i="72" s="1"/>
  <c r="I13" i="73"/>
  <c r="J13" i="73" s="1"/>
  <c r="I13" i="74"/>
  <c r="J13" i="74" s="1"/>
  <c r="I13" i="75"/>
  <c r="J13" i="75" s="1"/>
  <c r="I13" i="76"/>
  <c r="J13" i="76" s="1"/>
  <c r="I13" i="77"/>
  <c r="J13" i="77" s="1"/>
  <c r="I13" i="78"/>
  <c r="J13" i="78" s="1"/>
  <c r="I13" i="79"/>
  <c r="J13" i="79" s="1"/>
  <c r="I13" i="80"/>
  <c r="J13" i="80" s="1"/>
  <c r="I13" i="81"/>
  <c r="J13" i="81" s="1"/>
  <c r="I13" i="82"/>
  <c r="J13" i="82" s="1"/>
  <c r="I13" i="83"/>
  <c r="J13" i="83" s="1"/>
  <c r="I13" i="84"/>
  <c r="J13" i="84" s="1"/>
  <c r="I13" i="85"/>
  <c r="J13" i="85" s="1"/>
  <c r="I13" i="86"/>
  <c r="J13" i="86" s="1"/>
  <c r="I13" i="87"/>
  <c r="J13" i="87" s="1"/>
  <c r="I13" i="88"/>
  <c r="J13" i="88" s="1"/>
  <c r="I13" i="89"/>
  <c r="J13" i="89" s="1"/>
  <c r="I13" i="90"/>
  <c r="J13" i="90" s="1"/>
  <c r="I13" i="91"/>
  <c r="J13" i="91" s="1"/>
  <c r="I13" i="92"/>
  <c r="J13" i="92" s="1"/>
  <c r="I13" i="93"/>
  <c r="J13" i="93" s="1"/>
  <c r="I13" i="94"/>
  <c r="J13" i="94" s="1"/>
  <c r="I13" i="95"/>
  <c r="J13" i="95" s="1"/>
  <c r="I13" i="96"/>
  <c r="J13" i="96" s="1"/>
  <c r="I13" i="97"/>
  <c r="J13" i="97" s="1"/>
  <c r="I13" i="98"/>
  <c r="J13" i="98" s="1"/>
  <c r="I13" i="99"/>
  <c r="J13" i="99" s="1"/>
  <c r="I14" i="100"/>
  <c r="J14" i="100" s="1"/>
  <c r="I14" i="101"/>
  <c r="J14" i="101" s="1"/>
  <c r="I14" i="102"/>
  <c r="J14" i="102" s="1"/>
  <c r="I14" i="103"/>
  <c r="J14" i="103" s="1"/>
  <c r="I14" i="104"/>
  <c r="J14" i="104" s="1"/>
  <c r="I14" i="105"/>
  <c r="J14" i="105" s="1"/>
  <c r="I14" i="106"/>
  <c r="J14" i="106" s="1"/>
  <c r="I14" i="107"/>
  <c r="J14" i="107" s="1"/>
  <c r="I14" i="108"/>
  <c r="J14" i="108" s="1"/>
  <c r="I14" i="109"/>
  <c r="J14" i="109" s="1"/>
  <c r="I14" i="110"/>
  <c r="J14" i="110" s="1"/>
  <c r="I14" i="111"/>
  <c r="J14" i="111" s="1"/>
  <c r="I14" i="112"/>
  <c r="J14" i="112" s="1"/>
  <c r="I14" i="113"/>
  <c r="J14" i="113" s="1"/>
  <c r="I14" i="114"/>
  <c r="J14" i="114" s="1"/>
  <c r="I14" i="115"/>
  <c r="J14" i="115" s="1"/>
  <c r="I14" i="116"/>
  <c r="J14" i="116" s="1"/>
  <c r="I14" i="117"/>
  <c r="J14" i="117" s="1"/>
  <c r="I14" i="118"/>
  <c r="J14" i="118" s="1"/>
  <c r="I14" i="119"/>
  <c r="J14" i="119" s="1"/>
  <c r="I14" i="120"/>
  <c r="J14" i="120" s="1"/>
  <c r="I14" i="121"/>
  <c r="J14" i="121" s="1"/>
  <c r="I14" i="122"/>
  <c r="J14" i="122" s="1"/>
  <c r="I14" i="123"/>
  <c r="J14" i="123" s="1"/>
  <c r="I13" i="52"/>
  <c r="J13" i="52" s="1"/>
  <c r="D6" i="48"/>
  <c r="G11" i="48" s="1"/>
  <c r="H11" i="48" s="1"/>
  <c r="D6" i="51"/>
  <c r="G11" i="51" s="1"/>
  <c r="H11" i="51" s="1"/>
  <c r="D6" i="45"/>
  <c r="G11" i="45" s="1"/>
  <c r="H11" i="45" s="1"/>
  <c r="D6" i="47"/>
  <c r="G11" i="47" s="1"/>
  <c r="H11" i="47" s="1"/>
  <c r="D6" i="50"/>
  <c r="G11" i="50" s="1"/>
  <c r="H11" i="50" s="1"/>
  <c r="D6" i="44"/>
  <c r="G11" i="44" s="1"/>
  <c r="H11" i="44" s="1"/>
  <c r="D6" i="43"/>
  <c r="G11" i="43" s="1"/>
  <c r="H11" i="43" s="1"/>
  <c r="D6" i="46"/>
  <c r="G11" i="46" s="1"/>
  <c r="H11" i="46" s="1"/>
  <c r="D6" i="49"/>
  <c r="G11" i="49" s="1"/>
  <c r="H11" i="49" s="1"/>
  <c r="G13" i="44"/>
  <c r="H13" i="44" s="1"/>
  <c r="G13" i="45"/>
  <c r="H13" i="45" s="1"/>
  <c r="G13" i="46"/>
  <c r="H13" i="46" s="1"/>
  <c r="G13" i="47"/>
  <c r="H13" i="47" s="1"/>
  <c r="G13" i="48"/>
  <c r="H13" i="48" s="1"/>
  <c r="G13" i="49"/>
  <c r="H13" i="49" s="1"/>
  <c r="G13" i="50"/>
  <c r="H13" i="50" s="1"/>
  <c r="G13" i="51"/>
  <c r="H13" i="51" s="1"/>
  <c r="G13" i="43"/>
  <c r="H13" i="43" s="1"/>
  <c r="G7" i="131" l="1"/>
  <c r="G7" i="132"/>
  <c r="G7" i="130"/>
  <c r="G7" i="128"/>
  <c r="G7" i="129"/>
  <c r="G7" i="127"/>
  <c r="G7" i="125"/>
  <c r="G7" i="126"/>
  <c r="G7" i="124"/>
  <c r="H6" i="96"/>
  <c r="H6" i="120"/>
  <c r="H6" i="72"/>
  <c r="H6" i="73"/>
  <c r="H6" i="97"/>
  <c r="H6" i="121"/>
  <c r="H6" i="123"/>
  <c r="H6" i="122"/>
  <c r="H6" i="119"/>
  <c r="H6" i="118"/>
  <c r="H6" i="117"/>
  <c r="H6" i="116"/>
  <c r="H6" i="115"/>
  <c r="H6" i="114"/>
  <c r="H6" i="113"/>
  <c r="H6" i="112"/>
  <c r="H6" i="111"/>
  <c r="H6" i="110"/>
  <c r="H6" i="109"/>
  <c r="H6" i="108"/>
  <c r="H6" i="107"/>
  <c r="H6" i="106"/>
  <c r="H6" i="105"/>
  <c r="H6" i="104"/>
  <c r="H6" i="103"/>
  <c r="H6" i="102"/>
  <c r="H6" i="101"/>
  <c r="H6" i="100"/>
  <c r="H6" i="99"/>
  <c r="H6" i="98"/>
  <c r="H6" i="95"/>
  <c r="H6" i="94"/>
  <c r="H6" i="93"/>
  <c r="H6" i="92"/>
  <c r="H6" i="91"/>
  <c r="H6" i="90"/>
  <c r="H6" i="89"/>
  <c r="H6" i="88"/>
  <c r="H6" i="87"/>
  <c r="H6" i="86"/>
  <c r="H6" i="85"/>
  <c r="H6" i="84"/>
  <c r="H6" i="83"/>
  <c r="H6" i="82"/>
  <c r="H6" i="81"/>
  <c r="H6" i="80"/>
  <c r="H6" i="79"/>
  <c r="H6" i="78"/>
  <c r="H6" i="77"/>
  <c r="H6" i="76"/>
  <c r="H6" i="75"/>
  <c r="H6" i="74"/>
  <c r="H6" i="71"/>
  <c r="H6" i="70"/>
  <c r="H6" i="69"/>
  <c r="H6" i="68"/>
  <c r="H6" i="67"/>
  <c r="H6" i="66"/>
  <c r="H6" i="65"/>
  <c r="H6" i="64"/>
  <c r="H6" i="63"/>
  <c r="H6" i="62"/>
  <c r="H6" i="61"/>
  <c r="H6" i="60"/>
  <c r="H6" i="59"/>
  <c r="H6" i="58"/>
  <c r="H6" i="57"/>
  <c r="H6" i="56"/>
  <c r="H6" i="55"/>
  <c r="H6" i="54"/>
  <c r="H6" i="53"/>
  <c r="H6" i="52"/>
  <c r="C6" i="64" l="1"/>
  <c r="C6" i="65"/>
  <c r="C6" i="66"/>
  <c r="C6" i="67"/>
  <c r="C6" i="68"/>
  <c r="C6" i="69"/>
  <c r="C6" i="70"/>
  <c r="C6" i="71"/>
  <c r="C6" i="72"/>
  <c r="C6" i="73"/>
  <c r="C6" i="74"/>
  <c r="C6" i="75"/>
  <c r="C6" i="88"/>
  <c r="C6" i="89"/>
  <c r="C6" i="90"/>
  <c r="C6" i="91"/>
  <c r="C6" i="92"/>
  <c r="C6" i="93"/>
  <c r="C6" i="94"/>
  <c r="C6" i="95"/>
  <c r="C6" i="96"/>
  <c r="C6" i="97"/>
  <c r="C6" i="98"/>
  <c r="C6" i="99"/>
  <c r="C6" i="112"/>
  <c r="C6" i="113"/>
  <c r="C6" i="114"/>
  <c r="C6" i="115"/>
  <c r="C6" i="116"/>
  <c r="C6" i="117"/>
  <c r="C6" i="118"/>
  <c r="C6" i="119"/>
  <c r="C6" i="120"/>
  <c r="C6" i="121"/>
  <c r="C6" i="122"/>
  <c r="C6" i="123"/>
  <c r="C6" i="53"/>
  <c r="C6" i="54"/>
  <c r="C6" i="55"/>
  <c r="C6" i="56"/>
  <c r="C6" i="57"/>
  <c r="C6" i="58"/>
  <c r="C6" i="59"/>
  <c r="C6" i="60"/>
  <c r="C6" i="61"/>
  <c r="C6" i="62"/>
  <c r="C6" i="63"/>
  <c r="C6" i="76"/>
  <c r="C6" i="77"/>
  <c r="C6" i="78"/>
  <c r="C6" i="79"/>
  <c r="C6" i="80"/>
  <c r="C6" i="81"/>
  <c r="C6" i="82"/>
  <c r="C6" i="83"/>
  <c r="C6" i="84"/>
  <c r="C6" i="85"/>
  <c r="C6" i="86"/>
  <c r="C6" i="87"/>
  <c r="C6" i="100"/>
  <c r="C6" i="101"/>
  <c r="C6" i="102"/>
  <c r="C6" i="103"/>
  <c r="C6" i="104"/>
  <c r="C6" i="105"/>
  <c r="C6" i="106"/>
  <c r="C6" i="107"/>
  <c r="C6" i="108"/>
  <c r="C6" i="109"/>
  <c r="C6" i="110"/>
  <c r="C6" i="111"/>
  <c r="C6" i="52"/>
  <c r="B6" i="53"/>
  <c r="B6" i="54"/>
  <c r="B6" i="55"/>
  <c r="B6" i="56"/>
  <c r="B6" i="57"/>
  <c r="B6" i="58"/>
  <c r="B6" i="59"/>
  <c r="B6" i="60"/>
  <c r="B6" i="61"/>
  <c r="B6" i="62"/>
  <c r="B6" i="63"/>
  <c r="B6" i="76"/>
  <c r="B6" i="77"/>
  <c r="B6" i="78"/>
  <c r="B6" i="79"/>
  <c r="B6" i="80"/>
  <c r="B6" i="81"/>
  <c r="B6" i="82"/>
  <c r="B6" i="83"/>
  <c r="B6" i="84"/>
  <c r="B6" i="85"/>
  <c r="B6" i="86"/>
  <c r="B6" i="87"/>
  <c r="B6" i="100"/>
  <c r="B6" i="101"/>
  <c r="B6" i="102"/>
  <c r="B6" i="103"/>
  <c r="B6" i="104"/>
  <c r="B6" i="105"/>
  <c r="B6" i="106"/>
  <c r="B6" i="107"/>
  <c r="B6" i="108"/>
  <c r="B6" i="109"/>
  <c r="B6" i="110"/>
  <c r="B6" i="111"/>
  <c r="B6" i="52"/>
  <c r="I7" i="100"/>
  <c r="I7" i="101"/>
  <c r="I7" i="102"/>
  <c r="I7" i="103"/>
  <c r="I7" i="104"/>
  <c r="I7" i="105"/>
  <c r="I7" i="106"/>
  <c r="I7" i="107"/>
  <c r="I7" i="108"/>
  <c r="I7" i="109"/>
  <c r="I7" i="110"/>
  <c r="I7" i="111"/>
  <c r="I7" i="112"/>
  <c r="I7" i="113"/>
  <c r="I7" i="114"/>
  <c r="I7" i="115"/>
  <c r="I7" i="116"/>
  <c r="I7" i="117"/>
  <c r="I7" i="118"/>
  <c r="I7" i="119"/>
  <c r="I7" i="120"/>
  <c r="I7" i="121"/>
  <c r="I7" i="122"/>
  <c r="I7" i="123"/>
  <c r="I7" i="77"/>
  <c r="I7" i="78"/>
  <c r="I7" i="79"/>
  <c r="I7" i="80"/>
  <c r="I7" i="81"/>
  <c r="I7" i="82"/>
  <c r="I7" i="83"/>
  <c r="I7" i="84"/>
  <c r="I7" i="85"/>
  <c r="I7" i="86"/>
  <c r="I7" i="87"/>
  <c r="I7" i="88"/>
  <c r="I7" i="89"/>
  <c r="I7" i="90"/>
  <c r="I7" i="91"/>
  <c r="I7" i="92"/>
  <c r="I7" i="93"/>
  <c r="I7" i="94"/>
  <c r="I7" i="95"/>
  <c r="I7" i="96"/>
  <c r="I7" i="97"/>
  <c r="I7" i="98"/>
  <c r="I7" i="99"/>
  <c r="I7" i="76"/>
  <c r="I7" i="53"/>
  <c r="I7" i="54"/>
  <c r="I7" i="55"/>
  <c r="I7" i="56"/>
  <c r="I7" i="57"/>
  <c r="I7" i="58"/>
  <c r="I7" i="59"/>
  <c r="I7" i="60"/>
  <c r="I7" i="61"/>
  <c r="I7" i="62"/>
  <c r="I7" i="63"/>
  <c r="I7" i="64"/>
  <c r="I7" i="65"/>
  <c r="I7" i="66"/>
  <c r="I7" i="67"/>
  <c r="I7" i="68"/>
  <c r="I7" i="69"/>
  <c r="I7" i="70"/>
  <c r="I7" i="71"/>
  <c r="I7" i="72"/>
  <c r="I7" i="73"/>
  <c r="I7" i="74"/>
  <c r="I7" i="75"/>
  <c r="I7" i="52"/>
  <c r="G7" i="50"/>
  <c r="G7" i="51"/>
  <c r="G7" i="49"/>
  <c r="G7" i="47"/>
  <c r="G7" i="48"/>
  <c r="G7" i="46"/>
  <c r="G7" i="44"/>
  <c r="G7" i="45"/>
  <c r="G7" i="43"/>
  <c r="G12" i="51"/>
  <c r="H12" i="51" s="1"/>
  <c r="G12" i="50"/>
  <c r="H12" i="50" s="1"/>
  <c r="G12" i="49"/>
  <c r="H12" i="49" s="1"/>
  <c r="G12" i="48"/>
  <c r="H12" i="48" s="1"/>
  <c r="G12" i="47"/>
  <c r="H12" i="47" s="1"/>
  <c r="G12" i="46"/>
  <c r="H12" i="46" s="1"/>
  <c r="G12" i="45"/>
  <c r="H12" i="45" s="1"/>
  <c r="G12" i="44"/>
  <c r="H12" i="44" s="1"/>
  <c r="G12" i="43"/>
  <c r="H12" i="43" s="1"/>
  <c r="G15" i="44" l="1"/>
  <c r="G15" i="45"/>
  <c r="G15" i="48"/>
  <c r="G15" i="47"/>
  <c r="G15" i="49"/>
  <c r="G15" i="50"/>
  <c r="G15" i="51"/>
  <c r="G15" i="43"/>
  <c r="G15" i="46"/>
  <c r="G17" i="50" l="1"/>
  <c r="H17" i="50" s="1"/>
  <c r="H15" i="50"/>
  <c r="G17" i="49"/>
  <c r="H17" i="49" s="1"/>
  <c r="H15" i="49"/>
  <c r="G17" i="51"/>
  <c r="H17" i="51" s="1"/>
  <c r="H15" i="51"/>
  <c r="G17" i="48"/>
  <c r="H17" i="48" s="1"/>
  <c r="H15" i="48"/>
  <c r="G17" i="45"/>
  <c r="H17" i="45" s="1"/>
  <c r="H15" i="45"/>
  <c r="G17" i="43"/>
  <c r="H17" i="43" s="1"/>
  <c r="H15" i="43"/>
  <c r="G17" i="47"/>
  <c r="H17" i="47" s="1"/>
  <c r="H15" i="47"/>
  <c r="G17" i="46"/>
  <c r="H17" i="46" s="1"/>
  <c r="H15" i="46"/>
  <c r="G17" i="44"/>
  <c r="H17" i="44" s="1"/>
  <c r="H15" i="44"/>
  <c r="C61" i="1"/>
  <c r="C56" i="1"/>
  <c r="C51" i="1"/>
  <c r="C76" i="1" l="1"/>
  <c r="E6" i="61"/>
  <c r="E6" i="85"/>
  <c r="E6" i="109"/>
  <c r="E6" i="62"/>
  <c r="E6" i="86"/>
  <c r="E6" i="110"/>
  <c r="E6" i="63"/>
  <c r="E6" i="87"/>
  <c r="E6" i="111"/>
  <c r="E6" i="84"/>
  <c r="E6" i="108"/>
  <c r="E6" i="60"/>
  <c r="I14" i="60" s="1"/>
  <c r="J14" i="60" s="1"/>
  <c r="C71" i="1"/>
  <c r="E6" i="57"/>
  <c r="E6" i="81"/>
  <c r="E6" i="105"/>
  <c r="E6" i="58"/>
  <c r="E6" i="82"/>
  <c r="E6" i="106"/>
  <c r="E6" i="59"/>
  <c r="E6" i="83"/>
  <c r="E6" i="107"/>
  <c r="E6" i="80"/>
  <c r="E6" i="104"/>
  <c r="E6" i="56"/>
  <c r="I14" i="56" s="1"/>
  <c r="J14" i="56" s="1"/>
  <c r="C66" i="1"/>
  <c r="E6" i="53"/>
  <c r="E6" i="77"/>
  <c r="E6" i="101"/>
  <c r="E6" i="54"/>
  <c r="E6" i="78"/>
  <c r="E6" i="102"/>
  <c r="E6" i="76"/>
  <c r="E6" i="52"/>
  <c r="I14" i="52" s="1"/>
  <c r="J14" i="52" s="1"/>
  <c r="E6" i="55"/>
  <c r="I11" i="55" s="1"/>
  <c r="J11" i="55" s="1"/>
  <c r="E6" i="79"/>
  <c r="E6" i="103"/>
  <c r="E6" i="100"/>
  <c r="I11" i="78" l="1"/>
  <c r="J11" i="78" s="1"/>
  <c r="I14" i="78"/>
  <c r="J14" i="78" s="1"/>
  <c r="I12" i="107"/>
  <c r="J12" i="107" s="1"/>
  <c r="I15" i="107"/>
  <c r="J15" i="107" s="1"/>
  <c r="I11" i="57"/>
  <c r="J11" i="57" s="1"/>
  <c r="I14" i="57"/>
  <c r="J14" i="57" s="1"/>
  <c r="I12" i="110"/>
  <c r="J12" i="110" s="1"/>
  <c r="I15" i="110"/>
  <c r="J15" i="110" s="1"/>
  <c r="I12" i="103"/>
  <c r="J12" i="103" s="1"/>
  <c r="I15" i="103"/>
  <c r="J15" i="103" s="1"/>
  <c r="I11" i="76"/>
  <c r="J11" i="76" s="1"/>
  <c r="I14" i="76"/>
  <c r="J14" i="76" s="1"/>
  <c r="I12" i="101"/>
  <c r="J12" i="101" s="1"/>
  <c r="I15" i="101"/>
  <c r="J15" i="101" s="1"/>
  <c r="I11" i="83"/>
  <c r="J11" i="83" s="1"/>
  <c r="I14" i="83"/>
  <c r="J14" i="83" s="1"/>
  <c r="I11" i="58"/>
  <c r="J11" i="58" s="1"/>
  <c r="I14" i="58"/>
  <c r="J14" i="58" s="1"/>
  <c r="I12" i="111"/>
  <c r="J12" i="111" s="1"/>
  <c r="I15" i="111"/>
  <c r="J15" i="111" s="1"/>
  <c r="I11" i="86"/>
  <c r="J11" i="86" s="1"/>
  <c r="I14" i="86"/>
  <c r="J14" i="86" s="1"/>
  <c r="I11" i="61"/>
  <c r="J11" i="61" s="1"/>
  <c r="I14" i="61"/>
  <c r="J14" i="61" s="1"/>
  <c r="I14" i="55"/>
  <c r="J14" i="55" s="1"/>
  <c r="I11" i="53"/>
  <c r="J11" i="53" s="1"/>
  <c r="I14" i="53"/>
  <c r="J14" i="53" s="1"/>
  <c r="I11" i="80"/>
  <c r="J11" i="80" s="1"/>
  <c r="I14" i="80"/>
  <c r="J14" i="80" s="1"/>
  <c r="I12" i="106"/>
  <c r="J12" i="106" s="1"/>
  <c r="I15" i="106"/>
  <c r="J15" i="106" s="1"/>
  <c r="I11" i="81"/>
  <c r="J11" i="81" s="1"/>
  <c r="I14" i="81"/>
  <c r="J14" i="81" s="1"/>
  <c r="I12" i="108"/>
  <c r="J12" i="108" s="1"/>
  <c r="I15" i="108"/>
  <c r="J15" i="108" s="1"/>
  <c r="I11" i="63"/>
  <c r="J11" i="63" s="1"/>
  <c r="I14" i="63"/>
  <c r="J14" i="63" s="1"/>
  <c r="I12" i="109"/>
  <c r="J12" i="109" s="1"/>
  <c r="I15" i="109"/>
  <c r="J15" i="109" s="1"/>
  <c r="I12" i="100"/>
  <c r="J12" i="100" s="1"/>
  <c r="I15" i="100"/>
  <c r="J15" i="100" s="1"/>
  <c r="I11" i="54"/>
  <c r="J11" i="54" s="1"/>
  <c r="I14" i="54"/>
  <c r="J14" i="54" s="1"/>
  <c r="I11" i="82"/>
  <c r="J11" i="82" s="1"/>
  <c r="I14" i="82"/>
  <c r="J14" i="82" s="1"/>
  <c r="I11" i="84"/>
  <c r="J11" i="84" s="1"/>
  <c r="I14" i="84"/>
  <c r="J14" i="84" s="1"/>
  <c r="I11" i="85"/>
  <c r="J11" i="85" s="1"/>
  <c r="I14" i="85"/>
  <c r="J14" i="85" s="1"/>
  <c r="I11" i="79"/>
  <c r="J11" i="79" s="1"/>
  <c r="I14" i="79"/>
  <c r="J14" i="79" s="1"/>
  <c r="I12" i="102"/>
  <c r="J12" i="102" s="1"/>
  <c r="I15" i="102"/>
  <c r="J15" i="102" s="1"/>
  <c r="I11" i="77"/>
  <c r="J11" i="77" s="1"/>
  <c r="I14" i="77"/>
  <c r="J14" i="77" s="1"/>
  <c r="I12" i="104"/>
  <c r="J12" i="104" s="1"/>
  <c r="I15" i="104"/>
  <c r="J15" i="104" s="1"/>
  <c r="I11" i="59"/>
  <c r="J11" i="59" s="1"/>
  <c r="I14" i="59"/>
  <c r="J14" i="59" s="1"/>
  <c r="I12" i="105"/>
  <c r="J12" i="105" s="1"/>
  <c r="I15" i="105"/>
  <c r="J15" i="105" s="1"/>
  <c r="I11" i="87"/>
  <c r="J11" i="87" s="1"/>
  <c r="I14" i="87"/>
  <c r="J14" i="87" s="1"/>
  <c r="I11" i="62"/>
  <c r="J11" i="62" s="1"/>
  <c r="I14" i="62"/>
  <c r="J14" i="62" s="1"/>
  <c r="I11" i="56"/>
  <c r="J11" i="56" s="1"/>
  <c r="I11" i="52"/>
  <c r="I11" i="60"/>
  <c r="J11" i="60" s="1"/>
  <c r="B89" i="1"/>
  <c r="E6" i="73"/>
  <c r="E6" i="97"/>
  <c r="E6" i="121"/>
  <c r="E6" i="74"/>
  <c r="E6" i="98"/>
  <c r="E6" i="122"/>
  <c r="E6" i="75"/>
  <c r="E6" i="99"/>
  <c r="E6" i="123"/>
  <c r="E6" i="96"/>
  <c r="E6" i="120"/>
  <c r="E6" i="72"/>
  <c r="B87" i="1"/>
  <c r="E6" i="69"/>
  <c r="E6" i="93"/>
  <c r="E6" i="117"/>
  <c r="E6" i="70"/>
  <c r="E6" i="94"/>
  <c r="E6" i="118"/>
  <c r="E6" i="71"/>
  <c r="E6" i="95"/>
  <c r="E6" i="119"/>
  <c r="E6" i="92"/>
  <c r="E6" i="116"/>
  <c r="E6" i="68"/>
  <c r="B85" i="1"/>
  <c r="E6" i="65"/>
  <c r="E6" i="89"/>
  <c r="E6" i="113"/>
  <c r="E6" i="66"/>
  <c r="E6" i="90"/>
  <c r="E6" i="114"/>
  <c r="E6" i="88"/>
  <c r="E6" i="67"/>
  <c r="E6" i="91"/>
  <c r="E6" i="115"/>
  <c r="E6" i="112"/>
  <c r="E6" i="64"/>
  <c r="F43" i="1"/>
  <c r="F45" i="1" s="1"/>
  <c r="I18" i="52" l="1"/>
  <c r="J18" i="52" s="1"/>
  <c r="J11" i="52"/>
  <c r="I19" i="106"/>
  <c r="I12" i="115"/>
  <c r="J12" i="115" s="1"/>
  <c r="I15" i="115"/>
  <c r="J15" i="115" s="1"/>
  <c r="I11" i="89"/>
  <c r="J11" i="89" s="1"/>
  <c r="I14" i="89"/>
  <c r="J14" i="89" s="1"/>
  <c r="I12" i="116"/>
  <c r="J12" i="116" s="1"/>
  <c r="I15" i="116"/>
  <c r="J15" i="116" s="1"/>
  <c r="I12" i="117"/>
  <c r="J12" i="117" s="1"/>
  <c r="I15" i="117"/>
  <c r="J15" i="117" s="1"/>
  <c r="I11" i="99"/>
  <c r="J11" i="99" s="1"/>
  <c r="I14" i="99"/>
  <c r="J14" i="99" s="1"/>
  <c r="I11" i="74"/>
  <c r="J11" i="74" s="1"/>
  <c r="I14" i="74"/>
  <c r="J14" i="74" s="1"/>
  <c r="I11" i="75"/>
  <c r="J11" i="75" s="1"/>
  <c r="I14" i="75"/>
  <c r="J14" i="75" s="1"/>
  <c r="I11" i="90"/>
  <c r="J11" i="90" s="1"/>
  <c r="I14" i="90"/>
  <c r="J14" i="90" s="1"/>
  <c r="I19" i="110"/>
  <c r="J19" i="110" s="1"/>
  <c r="I18" i="87"/>
  <c r="J18" i="87" s="1"/>
  <c r="I18" i="59"/>
  <c r="J18" i="59" s="1"/>
  <c r="I18" i="77"/>
  <c r="J18" i="77" s="1"/>
  <c r="I18" i="79"/>
  <c r="J18" i="79" s="1"/>
  <c r="I18" i="84"/>
  <c r="J18" i="84" s="1"/>
  <c r="I18" i="54"/>
  <c r="I19" i="109"/>
  <c r="J19" i="109" s="1"/>
  <c r="I19" i="108"/>
  <c r="J19" i="108" s="1"/>
  <c r="I18" i="53"/>
  <c r="J18" i="53" s="1"/>
  <c r="I18" i="61"/>
  <c r="J18" i="61" s="1"/>
  <c r="I19" i="111"/>
  <c r="J19" i="111" s="1"/>
  <c r="I18" i="83"/>
  <c r="J18" i="83" s="1"/>
  <c r="I18" i="76"/>
  <c r="J18" i="76" s="1"/>
  <c r="I19" i="107"/>
  <c r="J19" i="107" s="1"/>
  <c r="I11" i="64"/>
  <c r="J11" i="64" s="1"/>
  <c r="I14" i="64"/>
  <c r="J14" i="64" s="1"/>
  <c r="I11" i="66"/>
  <c r="J11" i="66" s="1"/>
  <c r="I14" i="66"/>
  <c r="J14" i="66" s="1"/>
  <c r="I12" i="119"/>
  <c r="J12" i="119" s="1"/>
  <c r="I15" i="119"/>
  <c r="J15" i="119" s="1"/>
  <c r="I11" i="94"/>
  <c r="J11" i="94" s="1"/>
  <c r="I14" i="94"/>
  <c r="J14" i="94" s="1"/>
  <c r="I11" i="96"/>
  <c r="J11" i="96" s="1"/>
  <c r="I14" i="96"/>
  <c r="J14" i="96" s="1"/>
  <c r="I12" i="122"/>
  <c r="J12" i="122" s="1"/>
  <c r="I15" i="122"/>
  <c r="J15" i="122" s="1"/>
  <c r="I11" i="97"/>
  <c r="J11" i="97" s="1"/>
  <c r="I14" i="97"/>
  <c r="J14" i="97" s="1"/>
  <c r="I12" i="114"/>
  <c r="J12" i="114" s="1"/>
  <c r="I15" i="114"/>
  <c r="J15" i="114" s="1"/>
  <c r="I11" i="71"/>
  <c r="J11" i="71" s="1"/>
  <c r="I14" i="71"/>
  <c r="J14" i="71" s="1"/>
  <c r="I11" i="72"/>
  <c r="J11" i="72" s="1"/>
  <c r="I14" i="72"/>
  <c r="J14" i="72" s="1"/>
  <c r="I11" i="91"/>
  <c r="J11" i="91" s="1"/>
  <c r="I14" i="91"/>
  <c r="J14" i="91" s="1"/>
  <c r="I11" i="65"/>
  <c r="J11" i="65" s="1"/>
  <c r="I14" i="65"/>
  <c r="J14" i="65" s="1"/>
  <c r="I11" i="92"/>
  <c r="J11" i="92" s="1"/>
  <c r="I14" i="92"/>
  <c r="J14" i="92" s="1"/>
  <c r="I12" i="118"/>
  <c r="J12" i="118" s="1"/>
  <c r="I15" i="118"/>
  <c r="J15" i="118" s="1"/>
  <c r="I11" i="93"/>
  <c r="J11" i="93" s="1"/>
  <c r="I14" i="93"/>
  <c r="J14" i="93" s="1"/>
  <c r="I12" i="120"/>
  <c r="J12" i="120" s="1"/>
  <c r="I15" i="120"/>
  <c r="J15" i="120" s="1"/>
  <c r="I12" i="121"/>
  <c r="J12" i="121" s="1"/>
  <c r="I15" i="121"/>
  <c r="J15" i="121" s="1"/>
  <c r="I11" i="67"/>
  <c r="J11" i="67" s="1"/>
  <c r="I14" i="67"/>
  <c r="J14" i="67" s="1"/>
  <c r="I11" i="69"/>
  <c r="J11" i="69" s="1"/>
  <c r="I14" i="69"/>
  <c r="J14" i="69" s="1"/>
  <c r="I12" i="112"/>
  <c r="J12" i="112" s="1"/>
  <c r="I15" i="112"/>
  <c r="J15" i="112" s="1"/>
  <c r="I11" i="88"/>
  <c r="J11" i="88" s="1"/>
  <c r="I14" i="88"/>
  <c r="J14" i="88" s="1"/>
  <c r="I12" i="113"/>
  <c r="J12" i="113" s="1"/>
  <c r="I15" i="113"/>
  <c r="J15" i="113" s="1"/>
  <c r="I11" i="68"/>
  <c r="J11" i="68" s="1"/>
  <c r="I14" i="68"/>
  <c r="J14" i="68" s="1"/>
  <c r="I11" i="95"/>
  <c r="J11" i="95" s="1"/>
  <c r="I14" i="95"/>
  <c r="J14" i="95" s="1"/>
  <c r="I11" i="70"/>
  <c r="J11" i="70" s="1"/>
  <c r="I14" i="70"/>
  <c r="J14" i="70" s="1"/>
  <c r="I12" i="123"/>
  <c r="J12" i="123" s="1"/>
  <c r="I15" i="123"/>
  <c r="J15" i="123" s="1"/>
  <c r="I11" i="98"/>
  <c r="J11" i="98" s="1"/>
  <c r="I14" i="98"/>
  <c r="J14" i="98" s="1"/>
  <c r="I11" i="73"/>
  <c r="J11" i="73" s="1"/>
  <c r="I14" i="73"/>
  <c r="J14" i="73" s="1"/>
  <c r="I19" i="102"/>
  <c r="I18" i="62"/>
  <c r="J18" i="62" s="1"/>
  <c r="I19" i="105"/>
  <c r="J19" i="105" s="1"/>
  <c r="I19" i="104"/>
  <c r="J19" i="104" s="1"/>
  <c r="I18" i="85"/>
  <c r="J18" i="85" s="1"/>
  <c r="I18" i="82"/>
  <c r="J18" i="82" s="1"/>
  <c r="I19" i="100"/>
  <c r="J19" i="100" s="1"/>
  <c r="I18" i="63"/>
  <c r="J18" i="63" s="1"/>
  <c r="I18" i="81"/>
  <c r="J18" i="81" s="1"/>
  <c r="I18" i="80"/>
  <c r="J18" i="80" s="1"/>
  <c r="I18" i="55"/>
  <c r="I18" i="86"/>
  <c r="J18" i="86" s="1"/>
  <c r="I18" i="58"/>
  <c r="J18" i="58" s="1"/>
  <c r="I19" i="101"/>
  <c r="J19" i="101" s="1"/>
  <c r="I19" i="103"/>
  <c r="J19" i="103" s="1"/>
  <c r="I18" i="57"/>
  <c r="J18" i="57" s="1"/>
  <c r="I18" i="78"/>
  <c r="J18" i="78" s="1"/>
  <c r="I20" i="52"/>
  <c r="J20" i="52" s="1"/>
  <c r="I18" i="60"/>
  <c r="J18" i="60" s="1"/>
  <c r="I18" i="56"/>
  <c r="J18" i="56" s="1"/>
  <c r="D6" i="129"/>
  <c r="D6" i="132"/>
  <c r="D6" i="126"/>
  <c r="D6" i="131"/>
  <c r="D6" i="128"/>
  <c r="D6" i="125"/>
  <c r="D6" i="124"/>
  <c r="D6" i="130"/>
  <c r="D6" i="127"/>
  <c r="I41" i="1"/>
  <c r="I43" i="1" s="1"/>
  <c r="I45" i="1" s="1"/>
  <c r="I20" i="55" l="1"/>
  <c r="J20" i="55" s="1"/>
  <c r="J18" i="55"/>
  <c r="I21" i="102"/>
  <c r="J21" i="102" s="1"/>
  <c r="J19" i="102"/>
  <c r="I21" i="106"/>
  <c r="J21" i="106" s="1"/>
  <c r="J19" i="106"/>
  <c r="I20" i="54"/>
  <c r="J20" i="54" s="1"/>
  <c r="J18" i="54"/>
  <c r="I18" i="98"/>
  <c r="I18" i="70"/>
  <c r="I18" i="68"/>
  <c r="J18" i="68" s="1"/>
  <c r="I18" i="88"/>
  <c r="I18" i="97"/>
  <c r="I18" i="96"/>
  <c r="I19" i="119"/>
  <c r="I18" i="64"/>
  <c r="G14" i="130"/>
  <c r="H14" i="130" s="1"/>
  <c r="G28" i="130"/>
  <c r="H28" i="130" s="1"/>
  <c r="G28" i="124"/>
  <c r="H28" i="124" s="1"/>
  <c r="G14" i="124"/>
  <c r="H14" i="124" s="1"/>
  <c r="G28" i="126"/>
  <c r="H28" i="126" s="1"/>
  <c r="G14" i="126"/>
  <c r="H14" i="126" s="1"/>
  <c r="G28" i="131"/>
  <c r="H28" i="131" s="1"/>
  <c r="G14" i="131"/>
  <c r="H14" i="131" s="1"/>
  <c r="G28" i="125"/>
  <c r="H28" i="125" s="1"/>
  <c r="G14" i="125"/>
  <c r="H14" i="125" s="1"/>
  <c r="G14" i="132"/>
  <c r="H14" i="132" s="1"/>
  <c r="G28" i="132"/>
  <c r="H28" i="132" s="1"/>
  <c r="G14" i="127"/>
  <c r="H14" i="127" s="1"/>
  <c r="G28" i="127"/>
  <c r="H28" i="127" s="1"/>
  <c r="G14" i="128"/>
  <c r="H14" i="128" s="1"/>
  <c r="G28" i="128"/>
  <c r="H28" i="128" s="1"/>
  <c r="G28" i="129"/>
  <c r="H28" i="129" s="1"/>
  <c r="G14" i="129"/>
  <c r="H14" i="129" s="1"/>
  <c r="I20" i="68"/>
  <c r="J20" i="68" s="1"/>
  <c r="I21" i="111"/>
  <c r="J21" i="111" s="1"/>
  <c r="I21" i="109"/>
  <c r="J21" i="109" s="1"/>
  <c r="I20" i="77"/>
  <c r="J20" i="77" s="1"/>
  <c r="I21" i="101"/>
  <c r="J21" i="101" s="1"/>
  <c r="I20" i="82"/>
  <c r="J20" i="82" s="1"/>
  <c r="I20" i="78"/>
  <c r="J20" i="78" s="1"/>
  <c r="I18" i="69"/>
  <c r="J18" i="69" s="1"/>
  <c r="I18" i="93"/>
  <c r="J18" i="93" s="1"/>
  <c r="I18" i="92"/>
  <c r="J18" i="92" s="1"/>
  <c r="I21" i="107"/>
  <c r="J21" i="107" s="1"/>
  <c r="I20" i="61"/>
  <c r="J20" i="61" s="1"/>
  <c r="I20" i="59"/>
  <c r="J20" i="59" s="1"/>
  <c r="I18" i="90"/>
  <c r="J18" i="90" s="1"/>
  <c r="I18" i="74"/>
  <c r="J18" i="74" s="1"/>
  <c r="I19" i="117"/>
  <c r="J19" i="117" s="1"/>
  <c r="I18" i="89"/>
  <c r="J18" i="89" s="1"/>
  <c r="I20" i="58"/>
  <c r="J20" i="58" s="1"/>
  <c r="I20" i="85"/>
  <c r="J20" i="85" s="1"/>
  <c r="I18" i="91"/>
  <c r="J18" i="91" s="1"/>
  <c r="I20" i="57"/>
  <c r="J20" i="57" s="1"/>
  <c r="I20" i="86"/>
  <c r="J20" i="86" s="1"/>
  <c r="I20" i="63"/>
  <c r="J20" i="63" s="1"/>
  <c r="I21" i="104"/>
  <c r="J21" i="104" s="1"/>
  <c r="I18" i="73"/>
  <c r="J18" i="73" s="1"/>
  <c r="I19" i="123"/>
  <c r="J19" i="123" s="1"/>
  <c r="I18" i="95"/>
  <c r="J18" i="95" s="1"/>
  <c r="I19" i="113"/>
  <c r="J19" i="113" s="1"/>
  <c r="I19" i="112"/>
  <c r="J19" i="112" s="1"/>
  <c r="I19" i="122"/>
  <c r="J19" i="122" s="1"/>
  <c r="I18" i="94"/>
  <c r="J18" i="94" s="1"/>
  <c r="I18" i="66"/>
  <c r="J18" i="66" s="1"/>
  <c r="I20" i="76"/>
  <c r="J20" i="76" s="1"/>
  <c r="I20" i="53"/>
  <c r="J20" i="53" s="1"/>
  <c r="I20" i="84"/>
  <c r="J20" i="84" s="1"/>
  <c r="I20" i="87"/>
  <c r="J20" i="87" s="1"/>
  <c r="I20" i="80"/>
  <c r="J20" i="80" s="1"/>
  <c r="I20" i="62"/>
  <c r="J20" i="62" s="1"/>
  <c r="I20" i="81"/>
  <c r="J20" i="81" s="1"/>
  <c r="I19" i="121"/>
  <c r="J19" i="121" s="1"/>
  <c r="I18" i="71"/>
  <c r="J18" i="71" s="1"/>
  <c r="I21" i="103"/>
  <c r="J21" i="103" s="1"/>
  <c r="I21" i="100"/>
  <c r="J21" i="100" s="1"/>
  <c r="I21" i="105"/>
  <c r="J21" i="105" s="1"/>
  <c r="I18" i="67"/>
  <c r="J18" i="67" s="1"/>
  <c r="I19" i="120"/>
  <c r="J19" i="120" s="1"/>
  <c r="I19" i="118"/>
  <c r="J19" i="118" s="1"/>
  <c r="I18" i="65"/>
  <c r="J18" i="65" s="1"/>
  <c r="I18" i="72"/>
  <c r="J18" i="72" s="1"/>
  <c r="I19" i="114"/>
  <c r="J19" i="114" s="1"/>
  <c r="I20" i="83"/>
  <c r="J20" i="83" s="1"/>
  <c r="I21" i="108"/>
  <c r="J21" i="108" s="1"/>
  <c r="I20" i="79"/>
  <c r="J20" i="79" s="1"/>
  <c r="I21" i="110"/>
  <c r="J21" i="110" s="1"/>
  <c r="I18" i="75"/>
  <c r="J18" i="75" s="1"/>
  <c r="I18" i="99"/>
  <c r="J18" i="99" s="1"/>
  <c r="I19" i="116"/>
  <c r="J19" i="116" s="1"/>
  <c r="I19" i="115"/>
  <c r="J19" i="115" s="1"/>
  <c r="G25" i="125"/>
  <c r="G11" i="125"/>
  <c r="H11" i="125" s="1"/>
  <c r="G25" i="128"/>
  <c r="H25" i="128" s="1"/>
  <c r="G11" i="128"/>
  <c r="G25" i="130"/>
  <c r="H25" i="130" s="1"/>
  <c r="G11" i="130"/>
  <c r="G25" i="131"/>
  <c r="H25" i="131" s="1"/>
  <c r="G11" i="131"/>
  <c r="H11" i="131" s="1"/>
  <c r="G25" i="132"/>
  <c r="H25" i="132" s="1"/>
  <c r="G11" i="132"/>
  <c r="G25" i="127"/>
  <c r="H25" i="127" s="1"/>
  <c r="G11" i="127"/>
  <c r="G25" i="129"/>
  <c r="G11" i="129"/>
  <c r="G25" i="124"/>
  <c r="G11" i="124"/>
  <c r="H11" i="124" s="1"/>
  <c r="G25" i="126"/>
  <c r="G11" i="126"/>
  <c r="I20" i="56"/>
  <c r="J20" i="56" s="1"/>
  <c r="I20" i="60"/>
  <c r="J20" i="60" s="1"/>
  <c r="L41" i="1"/>
  <c r="L43" i="1" s="1"/>
  <c r="L45" i="1" s="1"/>
  <c r="F51" i="1" s="1"/>
  <c r="F52" i="1" s="1"/>
  <c r="F53" i="1" s="1"/>
  <c r="F54" i="1" s="1"/>
  <c r="F56" i="1" s="1"/>
  <c r="F57" i="1" s="1"/>
  <c r="F58" i="1" s="1"/>
  <c r="F59" i="1" s="1"/>
  <c r="F61" i="1" s="1"/>
  <c r="F62" i="1" s="1"/>
  <c r="F63" i="1" s="1"/>
  <c r="F64" i="1" s="1"/>
  <c r="F66" i="1" s="1"/>
  <c r="F67" i="1" s="1"/>
  <c r="F68" i="1" s="1"/>
  <c r="F69" i="1" s="1"/>
  <c r="F71" i="1" s="1"/>
  <c r="F72" i="1" s="1"/>
  <c r="F73" i="1" s="1"/>
  <c r="F74" i="1" s="1"/>
  <c r="F76" i="1" s="1"/>
  <c r="F77" i="1" s="1"/>
  <c r="F78" i="1" s="1"/>
  <c r="F79" i="1" s="1"/>
  <c r="I51" i="1" s="1"/>
  <c r="I52" i="1" s="1"/>
  <c r="I53" i="1" s="1"/>
  <c r="I54" i="1" s="1"/>
  <c r="I56" i="1" s="1"/>
  <c r="I57" i="1" s="1"/>
  <c r="I58" i="1" s="1"/>
  <c r="I59" i="1" s="1"/>
  <c r="I61" i="1" s="1"/>
  <c r="I62" i="1" s="1"/>
  <c r="I63" i="1" s="1"/>
  <c r="I64" i="1" s="1"/>
  <c r="I66" i="1" s="1"/>
  <c r="I67" i="1" s="1"/>
  <c r="I68" i="1" s="1"/>
  <c r="I69" i="1" s="1"/>
  <c r="I71" i="1" s="1"/>
  <c r="I72" i="1" s="1"/>
  <c r="I73" i="1" s="1"/>
  <c r="I74" i="1" s="1"/>
  <c r="I76" i="1" s="1"/>
  <c r="I77" i="1" s="1"/>
  <c r="I78" i="1" s="1"/>
  <c r="I79" i="1" s="1"/>
  <c r="L51" i="1" s="1"/>
  <c r="L52" i="1" s="1"/>
  <c r="L53" i="1" s="1"/>
  <c r="L54" i="1" s="1"/>
  <c r="L56" i="1" s="1"/>
  <c r="L57" i="1" s="1"/>
  <c r="L58" i="1" s="1"/>
  <c r="L59" i="1" s="1"/>
  <c r="L61" i="1" s="1"/>
  <c r="L62" i="1" s="1"/>
  <c r="L63" i="1" s="1"/>
  <c r="L64" i="1" s="1"/>
  <c r="L66" i="1" s="1"/>
  <c r="L67" i="1" s="1"/>
  <c r="L68" i="1" s="1"/>
  <c r="L69" i="1" s="1"/>
  <c r="L71" i="1" s="1"/>
  <c r="L72" i="1" s="1"/>
  <c r="L73" i="1" s="1"/>
  <c r="L74" i="1" s="1"/>
  <c r="L76" i="1" s="1"/>
  <c r="L77" i="1" s="1"/>
  <c r="L78" i="1" s="1"/>
  <c r="L79" i="1" s="1"/>
  <c r="F85" i="1" s="1"/>
  <c r="F86" i="1" l="1"/>
  <c r="F87" i="1"/>
  <c r="F88" i="1" s="1"/>
  <c r="G18" i="132"/>
  <c r="H11" i="132"/>
  <c r="I20" i="96"/>
  <c r="J20" i="96" s="1"/>
  <c r="J18" i="96"/>
  <c r="G18" i="127"/>
  <c r="H11" i="127"/>
  <c r="G18" i="128"/>
  <c r="H11" i="128"/>
  <c r="G32" i="125"/>
  <c r="H32" i="125" s="1"/>
  <c r="H25" i="125"/>
  <c r="I20" i="97"/>
  <c r="J20" i="97" s="1"/>
  <c r="J18" i="97"/>
  <c r="I20" i="88"/>
  <c r="J20" i="88" s="1"/>
  <c r="J18" i="88"/>
  <c r="I21" i="119"/>
  <c r="J21" i="119" s="1"/>
  <c r="J19" i="119"/>
  <c r="G18" i="126"/>
  <c r="H11" i="126"/>
  <c r="G32" i="126"/>
  <c r="H32" i="126" s="1"/>
  <c r="H25" i="126"/>
  <c r="G32" i="124"/>
  <c r="H32" i="124" s="1"/>
  <c r="H25" i="124"/>
  <c r="I20" i="64"/>
  <c r="J20" i="64" s="1"/>
  <c r="J18" i="64"/>
  <c r="G18" i="129"/>
  <c r="H11" i="129"/>
  <c r="G18" i="130"/>
  <c r="H11" i="130"/>
  <c r="I20" i="70"/>
  <c r="J20" i="70" s="1"/>
  <c r="J18" i="70"/>
  <c r="G32" i="129"/>
  <c r="H32" i="129" s="1"/>
  <c r="H25" i="129"/>
  <c r="I20" i="98"/>
  <c r="J20" i="98" s="1"/>
  <c r="J18" i="98"/>
  <c r="G32" i="131"/>
  <c r="H32" i="131" s="1"/>
  <c r="G32" i="132"/>
  <c r="H32" i="132" s="1"/>
  <c r="G18" i="124"/>
  <c r="G18" i="131"/>
  <c r="G32" i="128"/>
  <c r="H32" i="128" s="1"/>
  <c r="G32" i="127"/>
  <c r="H32" i="127" s="1"/>
  <c r="G18" i="125"/>
  <c r="G32" i="130"/>
  <c r="H32" i="130" s="1"/>
  <c r="I21" i="115"/>
  <c r="J21" i="115" s="1"/>
  <c r="I20" i="71"/>
  <c r="J20" i="71" s="1"/>
  <c r="I21" i="116"/>
  <c r="J21" i="116" s="1"/>
  <c r="I20" i="72"/>
  <c r="J20" i="72" s="1"/>
  <c r="I20" i="67"/>
  <c r="J20" i="67" s="1"/>
  <c r="I21" i="121"/>
  <c r="J21" i="121" s="1"/>
  <c r="I20" i="94"/>
  <c r="J20" i="94" s="1"/>
  <c r="I20" i="95"/>
  <c r="J20" i="95" s="1"/>
  <c r="I20" i="91"/>
  <c r="J20" i="91" s="1"/>
  <c r="I20" i="90"/>
  <c r="J20" i="90" s="1"/>
  <c r="I20" i="75"/>
  <c r="J20" i="75" s="1"/>
  <c r="I21" i="118"/>
  <c r="J21" i="118" s="1"/>
  <c r="I21" i="114"/>
  <c r="J21" i="114" s="1"/>
  <c r="I21" i="120"/>
  <c r="J21" i="120" s="1"/>
  <c r="I20" i="99"/>
  <c r="J20" i="99" s="1"/>
  <c r="I20" i="65"/>
  <c r="J20" i="65" s="1"/>
  <c r="I21" i="122"/>
  <c r="J21" i="122" s="1"/>
  <c r="I21" i="123"/>
  <c r="J21" i="123" s="1"/>
  <c r="I20" i="89"/>
  <c r="J20" i="89" s="1"/>
  <c r="I20" i="92"/>
  <c r="J20" i="92" s="1"/>
  <c r="I21" i="112"/>
  <c r="J21" i="112" s="1"/>
  <c r="I20" i="73"/>
  <c r="J20" i="73" s="1"/>
  <c r="I21" i="117"/>
  <c r="J21" i="117" s="1"/>
  <c r="I20" i="93"/>
  <c r="J20" i="93" s="1"/>
  <c r="I20" i="66"/>
  <c r="J20" i="66" s="1"/>
  <c r="I21" i="113"/>
  <c r="J21" i="113" s="1"/>
  <c r="I20" i="74"/>
  <c r="J20" i="74" s="1"/>
  <c r="I20" i="69"/>
  <c r="J20" i="69" s="1"/>
  <c r="F89" i="1" l="1"/>
  <c r="G20" i="128"/>
  <c r="H20" i="128" s="1"/>
  <c r="H18" i="128"/>
  <c r="G20" i="131"/>
  <c r="H20" i="131" s="1"/>
  <c r="H18" i="131"/>
  <c r="G20" i="124"/>
  <c r="H20" i="124" s="1"/>
  <c r="H18" i="124"/>
  <c r="G20" i="127"/>
  <c r="H20" i="127" s="1"/>
  <c r="H18" i="127"/>
  <c r="G20" i="130"/>
  <c r="H20" i="130" s="1"/>
  <c r="H18" i="130"/>
  <c r="G20" i="125"/>
  <c r="H20" i="125" s="1"/>
  <c r="H18" i="125"/>
  <c r="G20" i="129"/>
  <c r="H20" i="129" s="1"/>
  <c r="H18" i="129"/>
  <c r="G20" i="126"/>
  <c r="H20" i="126" s="1"/>
  <c r="H18" i="126"/>
  <c r="G20" i="132"/>
  <c r="H20" i="132" s="1"/>
  <c r="H18" i="132"/>
  <c r="G34" i="129"/>
  <c r="H34" i="129" s="1"/>
  <c r="G34" i="132"/>
  <c r="H34" i="132" s="1"/>
  <c r="G34" i="131"/>
  <c r="H34" i="131" s="1"/>
  <c r="G34" i="127"/>
  <c r="H34" i="127" s="1"/>
  <c r="G34" i="126"/>
  <c r="H34" i="126" s="1"/>
  <c r="G34" i="124"/>
  <c r="H34" i="124" s="1"/>
  <c r="G34" i="130"/>
  <c r="H34" i="130" s="1"/>
  <c r="G34" i="125"/>
  <c r="H34" i="125" s="1"/>
  <c r="G34" i="128"/>
  <c r="H34" i="128" s="1"/>
  <c r="F90" i="1" l="1"/>
  <c r="I85" i="1"/>
  <c r="G88" i="1"/>
  <c r="J90" i="1"/>
  <c r="G86" i="1"/>
  <c r="G90" i="1"/>
  <c r="M86" i="1"/>
  <c r="J88" i="1"/>
  <c r="J86" i="1"/>
  <c r="M88" i="1"/>
  <c r="M90" i="1"/>
  <c r="G87" i="1"/>
  <c r="J89" i="1"/>
  <c r="G85" i="1"/>
  <c r="G89" i="1"/>
  <c r="M85" i="1"/>
  <c r="J85" i="1"/>
  <c r="M87" i="1"/>
  <c r="J87" i="1"/>
  <c r="M89" i="1"/>
  <c r="G52" i="1"/>
  <c r="G57" i="1"/>
  <c r="G62" i="1"/>
  <c r="G67" i="1"/>
  <c r="G72" i="1"/>
  <c r="G77" i="1"/>
  <c r="J52" i="1"/>
  <c r="J57" i="1"/>
  <c r="J62" i="1"/>
  <c r="J67" i="1"/>
  <c r="J72" i="1"/>
  <c r="J77" i="1"/>
  <c r="M52" i="1"/>
  <c r="M57" i="1"/>
  <c r="M62" i="1"/>
  <c r="M67" i="1"/>
  <c r="M72" i="1"/>
  <c r="M77" i="1"/>
  <c r="G56" i="1"/>
  <c r="G76" i="1"/>
  <c r="J61" i="1"/>
  <c r="J76" i="1"/>
  <c r="M61" i="1"/>
  <c r="G51" i="1"/>
  <c r="G53" i="1"/>
  <c r="G58" i="1"/>
  <c r="G63" i="1"/>
  <c r="G68" i="1"/>
  <c r="G73" i="1"/>
  <c r="G78" i="1"/>
  <c r="J53" i="1"/>
  <c r="J58" i="1"/>
  <c r="J63" i="1"/>
  <c r="J68" i="1"/>
  <c r="J73" i="1"/>
  <c r="J78" i="1"/>
  <c r="M53" i="1"/>
  <c r="M58" i="1"/>
  <c r="M63" i="1"/>
  <c r="M68" i="1"/>
  <c r="M73" i="1"/>
  <c r="M78" i="1"/>
  <c r="G66" i="1"/>
  <c r="J51" i="1"/>
  <c r="J66" i="1"/>
  <c r="M51" i="1"/>
  <c r="M66" i="1"/>
  <c r="M76" i="1"/>
  <c r="G54" i="1"/>
  <c r="G59" i="1"/>
  <c r="G64" i="1"/>
  <c r="G69" i="1"/>
  <c r="G74" i="1"/>
  <c r="G79" i="1"/>
  <c r="J54" i="1"/>
  <c r="J59" i="1"/>
  <c r="J64" i="1"/>
  <c r="J69" i="1"/>
  <c r="J74" i="1"/>
  <c r="J79" i="1"/>
  <c r="M54" i="1"/>
  <c r="M59" i="1"/>
  <c r="M64" i="1"/>
  <c r="M69" i="1"/>
  <c r="M74" i="1"/>
  <c r="M79" i="1"/>
  <c r="G61" i="1"/>
  <c r="G71" i="1"/>
  <c r="J56" i="1"/>
  <c r="J71" i="1"/>
  <c r="M56" i="1"/>
  <c r="M71" i="1"/>
  <c r="G45" i="1"/>
  <c r="M41" i="1"/>
  <c r="J41" i="1"/>
  <c r="M43" i="1"/>
  <c r="J43" i="1"/>
  <c r="M45" i="1"/>
  <c r="G43" i="1"/>
  <c r="J45" i="1"/>
  <c r="G41" i="1"/>
  <c r="I87" i="1" l="1"/>
  <c r="I86" i="1"/>
  <c r="I89" i="1" l="1"/>
  <c r="I88" i="1"/>
  <c r="I90" i="1" l="1"/>
  <c r="L85" i="1"/>
  <c r="L87" i="1" l="1"/>
  <c r="L86" i="1"/>
  <c r="L89" i="1" l="1"/>
  <c r="L90" i="1" s="1"/>
  <c r="L88" i="1"/>
</calcChain>
</file>

<file path=xl/sharedStrings.xml><?xml version="1.0" encoding="utf-8"?>
<sst xmlns="http://schemas.openxmlformats.org/spreadsheetml/2006/main" count="2758" uniqueCount="123">
  <si>
    <t>Prisforslag til udlægning af gulve</t>
  </si>
  <si>
    <t>OBS!! TRYK IKKE PÅ AKTIVÉR REDIGERING</t>
  </si>
  <si>
    <t>Da regnearket ikke kan opdatere og derfor vil nulstille priserne</t>
  </si>
  <si>
    <t xml:space="preserve">Alle regnearkene samt samle arket herunder er opdateret til </t>
  </si>
  <si>
    <t>-priser.</t>
  </si>
  <si>
    <t>- De enkelte regnskabsnummere passer med et fanenummer, hvor du kan se netop det regnskab der ligge til grund for prisen, på den måde kan du se hvad der er med og ikke med.</t>
  </si>
  <si>
    <t>- Husk altid at læs prislisten generelle bestemmelser, samt de enkelte afsnits særlige bestemmelser og brødtekst, for at vide hvad der er med i prisen og hvad der IKKE er med.</t>
  </si>
  <si>
    <t>- Husk altid at se efter i prislisten, om der er tillægs punkter der passer til netop din sag.</t>
  </si>
  <si>
    <t xml:space="preserve">- For at finde en cirka pris på udlægning af gulve, er du nødsaget til at stykke den sammen af priser fra nedenstående skemaer. </t>
  </si>
  <si>
    <t>- Skema 1, her finder du prisen for evt. gulvunderlag.</t>
  </si>
  <si>
    <t>- Skema 2, her finder du prisen for gulvbrædder med dækmål op til 210mm.</t>
  </si>
  <si>
    <t>- Skema 3, her finder du gulvbræder over 210mm og gulvplader</t>
  </si>
  <si>
    <t>- Forudsætningerne for disse priser er:</t>
  </si>
  <si>
    <t>- at underlaget er lamineret som kerto strøer eller ligende og har en minimumsafstand på 50cm, midt til midt. Og at opklodsning forgår med løse klodser/kiler/tårne, som ikke overstiger 7cm i højden og med en minimumsafstand på 50 cm.</t>
  </si>
  <si>
    <t>- at der kun er ét lag underlag.</t>
  </si>
  <si>
    <t>- at der ikke isoleres mellem/under strøer.</t>
  </si>
  <si>
    <t>- at der netop er én niche per rum (dør eller vindue) og at denne ikke er dybere end 20 cm.</t>
  </si>
  <si>
    <t>- at der er udlagt én gang dampspærre, trindæmpende materiale eller anden form får banevare.</t>
  </si>
  <si>
    <t>- at der gennemsnitligt i et rum ikke er mere end 2 meter gulv underlag pr. kvm færdig gulv.</t>
  </si>
  <si>
    <t>- at tykkelsen for gulvbrædder ikke overstiger 23mm og for gulvplade ikke overstiger 22mm. I sådanne tilfælde er der tillægspriser i prislisten.</t>
  </si>
  <si>
    <t>- at gulvet IKKE afdækkes med pap eller ligende.</t>
  </si>
  <si>
    <t>- Arbejder du i et område som tilkommer Zonetillæg skal alle priserne tilskrives 3%, Se Bygningsoverenskomsten</t>
  </si>
  <si>
    <t>Lamineret underlag for gulv</t>
  </si>
  <si>
    <t>Skema 1</t>
  </si>
  <si>
    <t>Regnskabs nummer</t>
  </si>
  <si>
    <t>Rum størelse i kvm</t>
  </si>
  <si>
    <t>t.o.m 100 kvm</t>
  </si>
  <si>
    <t>t.o.m.500 kvm</t>
  </si>
  <si>
    <t>over 500 kvm</t>
  </si>
  <si>
    <t>kr/m2</t>
  </si>
  <si>
    <t>Udlægning af gulvbrædder</t>
  </si>
  <si>
    <t>Skema 2</t>
  </si>
  <si>
    <t xml:space="preserve">Brædt tykkelse </t>
  </si>
  <si>
    <t>Dækmål</t>
  </si>
  <si>
    <t>t.o.m. 16 mm</t>
  </si>
  <si>
    <t>fra 60 mm</t>
  </si>
  <si>
    <t>fra 90 mm</t>
  </si>
  <si>
    <t>fra 130 mm</t>
  </si>
  <si>
    <t>fra 150mm t.o.m. 210 mm</t>
  </si>
  <si>
    <t>&gt;16 mm t.o.m. 23 mm</t>
  </si>
  <si>
    <t>Udlægning af gulvplader</t>
  </si>
  <si>
    <t>Skema 3</t>
  </si>
  <si>
    <t>Fastgjort</t>
  </si>
  <si>
    <t>Udlagt uden fastgørelser</t>
  </si>
  <si>
    <t>REGNSKABSNUMMER</t>
  </si>
  <si>
    <t>Undergulv</t>
  </si>
  <si>
    <t xml:space="preserve">Dette regnskab er lavet efter </t>
  </si>
  <si>
    <t>overenskomsten.</t>
  </si>
  <si>
    <t>Rum størrelse</t>
  </si>
  <si>
    <t>Kvm</t>
  </si>
  <si>
    <t>Graduering</t>
  </si>
  <si>
    <t>Kode</t>
  </si>
  <si>
    <t>Tekst</t>
  </si>
  <si>
    <t>Pris</t>
  </si>
  <si>
    <t>I alt</t>
  </si>
  <si>
    <t>080101A</t>
  </si>
  <si>
    <t>Lamineret underlag</t>
  </si>
  <si>
    <t>080105A</t>
  </si>
  <si>
    <t xml:space="preserve">Nichetillæg t.o.m. 20 cm </t>
  </si>
  <si>
    <t>080108</t>
  </si>
  <si>
    <t>Fladetillæg</t>
  </si>
  <si>
    <t>Total for dennne størelse gulv</t>
  </si>
  <si>
    <t>Kvadratmeterprisen for denne mængde gulv</t>
  </si>
  <si>
    <t>kvm</t>
  </si>
  <si>
    <t>080102B</t>
  </si>
  <si>
    <t>080102C</t>
  </si>
  <si>
    <t>Brædde gulv</t>
  </si>
  <si>
    <t>overenskomsten</t>
  </si>
  <si>
    <t xml:space="preserve">Rum størrelse </t>
  </si>
  <si>
    <t>080201A</t>
  </si>
  <si>
    <t>Gulvbrædder</t>
  </si>
  <si>
    <t>080209</t>
  </si>
  <si>
    <t>080215A</t>
  </si>
  <si>
    <t>Nichetillæg t.o.m. 20 cm</t>
  </si>
  <si>
    <t>080401A</t>
  </si>
  <si>
    <t>Dampspærre/trindæmpende eller anden form for banevare.</t>
  </si>
  <si>
    <t>080402</t>
  </si>
  <si>
    <t>Fladetillæg for dampspærre/trindæmpende</t>
  </si>
  <si>
    <t>080403A</t>
  </si>
  <si>
    <t>Nichetillæg t.o.m. 20 cm for dampspærre/trindæmpende</t>
  </si>
  <si>
    <t>Kvardratmeterprisen for denne mængde gulv</t>
  </si>
  <si>
    <t>080202A</t>
  </si>
  <si>
    <t>080203A</t>
  </si>
  <si>
    <t>080204A</t>
  </si>
  <si>
    <t>Brædt tykkelse</t>
  </si>
  <si>
    <t>080205A</t>
  </si>
  <si>
    <t>080206A</t>
  </si>
  <si>
    <t>080207A</t>
  </si>
  <si>
    <t>080208A</t>
  </si>
  <si>
    <t>080201B</t>
  </si>
  <si>
    <t>080401B</t>
  </si>
  <si>
    <t>080202B</t>
  </si>
  <si>
    <t>080203B</t>
  </si>
  <si>
    <t>080204B</t>
  </si>
  <si>
    <t>080205B</t>
  </si>
  <si>
    <t>080206B</t>
  </si>
  <si>
    <t>080207B</t>
  </si>
  <si>
    <t>080208B</t>
  </si>
  <si>
    <t>080201C</t>
  </si>
  <si>
    <t>080401C</t>
  </si>
  <si>
    <t>080202C</t>
  </si>
  <si>
    <t>080203C</t>
  </si>
  <si>
    <t>080204C</t>
  </si>
  <si>
    <t>080205C</t>
  </si>
  <si>
    <t>080206C</t>
  </si>
  <si>
    <t>080207C</t>
  </si>
  <si>
    <t>080208C</t>
  </si>
  <si>
    <t>Plade gulv</t>
  </si>
  <si>
    <t>Plade gulv sømmet eller skruet</t>
  </si>
  <si>
    <t>pris</t>
  </si>
  <si>
    <t>080301A</t>
  </si>
  <si>
    <t>Plader og gulvbrædder over 210mm</t>
  </si>
  <si>
    <t>080303</t>
  </si>
  <si>
    <t>080311A</t>
  </si>
  <si>
    <t>Nichetillæg t.o.m. 20 cm dybde</t>
  </si>
  <si>
    <t>Plade gulv udlagt uden fastgørelse</t>
  </si>
  <si>
    <t>080302A</t>
  </si>
  <si>
    <t>080301B</t>
  </si>
  <si>
    <t>080302B</t>
  </si>
  <si>
    <t>080301C</t>
  </si>
  <si>
    <t>080302C</t>
  </si>
  <si>
    <t>Dette ark må KUN opdateres via det selvstændige regneark "Prisliste tillæg"</t>
  </si>
  <si>
    <t>Dog skal referancen ændres hvis ovennævnte regnearks placering ændres.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</si>
</sst>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kr.&quot;\ * #,##0.00_ ;_ &quot;kr.&quot;\ * \-#,##0.00_ ;_ &quot;kr.&quot;\ * &quot;-&quot;??_ ;_ @_ "/>
    <numFmt numFmtId="165" formatCode="0.0000"/>
    <numFmt numFmtId="166" formatCode="0.000"/>
  </numFmts>
  <fonts count="18" x14ac:knownFonts="1">
    <font>
      <sz val="10"/>
      <color theme="1"/>
      <name val="Verdana"/>
      <family val="2"/>
    </font>
    <font>
      <sz val="10"/>
      <name val="Arial"/>
      <family val="2"/>
    </font>
    <font>
      <sz val="10"/>
      <color indexed="10"/>
      <name val="Arial"/>
      <family val="2"/>
    </font>
    <font>
      <sz val="20"/>
      <color theme="1"/>
      <name val="Verdana"/>
      <family val="2"/>
    </font>
    <font>
      <sz val="10"/>
      <color theme="1"/>
      <name val="Verdana"/>
      <family val="2"/>
    </font>
    <font>
      <b/>
      <sz val="10"/>
      <color theme="1"/>
      <name val="Verdana"/>
      <family val="2"/>
    </font>
    <font>
      <sz val="10"/>
      <color rgb="FF00B050"/>
      <name val="Arial"/>
      <family val="2"/>
    </font>
    <font>
      <sz val="10"/>
      <color theme="3"/>
      <name val="Arial"/>
      <family val="2"/>
    </font>
    <font>
      <b/>
      <i/>
      <sz val="10"/>
      <name val="Arial"/>
      <family val="2"/>
    </font>
    <font>
      <b/>
      <sz val="20"/>
      <color theme="1"/>
      <name val="Verdana"/>
      <family val="2"/>
    </font>
    <font>
      <b/>
      <sz val="10"/>
      <color theme="0"/>
      <name val="Verdana"/>
      <family val="2"/>
    </font>
    <font>
      <sz val="10"/>
      <color theme="0"/>
      <name val="Verdana"/>
      <family val="2"/>
    </font>
    <font>
      <sz val="10"/>
      <name val="Verdana"/>
      <family val="2"/>
    </font>
    <font>
      <sz val="10"/>
      <color theme="0"/>
      <name val="Arial"/>
      <family val="2"/>
    </font>
    <font>
      <b/>
      <sz val="10"/>
      <name val="Verdana"/>
      <family val="2"/>
    </font>
    <font>
      <u/>
      <sz val="10"/>
      <color theme="10"/>
      <name val="Verdana"/>
      <family val="2"/>
    </font>
    <font>
      <u/>
      <sz val="10"/>
      <color rgb="FFFFFFFF"/>
      <name val="Verdana"/>
      <family val="2"/>
    </font>
    <font>
      <u/>
      <sz val="10"/>
      <color rgb="FF000000"/>
      <name val="Verdana"/>
      <family val="2"/>
    </font>
  </fonts>
  <fills count="12">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2" tint="-0.249977111117893"/>
        <bgColor indexed="64"/>
      </patternFill>
    </fill>
    <fill>
      <patternFill patternType="solid">
        <fgColor theme="1" tint="0.34998626667073579"/>
        <bgColor indexed="64"/>
      </patternFill>
    </fill>
    <fill>
      <patternFill patternType="solid">
        <fgColor rgb="FF92D050"/>
        <bgColor indexed="64"/>
      </patternFill>
    </fill>
    <fill>
      <patternFill patternType="solid">
        <fgColor rgb="FF0000FF"/>
        <bgColor indexed="64"/>
      </patternFill>
    </fill>
    <fill>
      <patternFill patternType="solid">
        <fgColor rgb="FF7030A0"/>
        <bgColor indexed="64"/>
      </patternFill>
    </fill>
    <fill>
      <patternFill patternType="solid">
        <fgColor theme="8" tint="0.39997558519241921"/>
        <bgColor indexed="64"/>
      </patternFill>
    </fill>
    <fill>
      <patternFill patternType="solid">
        <fgColor theme="7" tint="-0.249977111117893"/>
        <bgColor indexed="64"/>
      </patternFill>
    </fill>
  </fills>
  <borders count="5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s>
  <cellStyleXfs count="4">
    <xf numFmtId="0" fontId="0" fillId="0" borderId="0"/>
    <xf numFmtId="0" fontId="1" fillId="0" borderId="0"/>
    <xf numFmtId="164" fontId="4" fillId="0" borderId="0" applyFont="0" applyFill="0" applyBorder="0" applyAlignment="0" applyProtection="0"/>
    <xf numFmtId="0" fontId="15" fillId="0" borderId="0" applyNumberFormat="0" applyFill="0" applyBorder="0" applyAlignment="0" applyProtection="0"/>
  </cellStyleXfs>
  <cellXfs count="316">
    <xf numFmtId="0" fontId="0" fillId="0" borderId="0" xfId="0"/>
    <xf numFmtId="0" fontId="1" fillId="0" borderId="0" xfId="1"/>
    <xf numFmtId="0" fontId="0" fillId="0" borderId="2" xfId="0" applyBorder="1"/>
    <xf numFmtId="49" fontId="0" fillId="0" borderId="0" xfId="0" applyNumberFormat="1" applyAlignment="1">
      <alignment horizontal="left" wrapText="1"/>
    </xf>
    <xf numFmtId="0" fontId="0" fillId="0" borderId="0" xfId="0" applyAlignment="1">
      <alignment horizontal="left" wrapText="1"/>
    </xf>
    <xf numFmtId="0" fontId="1" fillId="0" borderId="2" xfId="1" applyBorder="1"/>
    <xf numFmtId="0" fontId="1" fillId="0" borderId="4" xfId="1" applyBorder="1"/>
    <xf numFmtId="0" fontId="1" fillId="0" borderId="5" xfId="1" applyBorder="1"/>
    <xf numFmtId="49" fontId="0" fillId="0" borderId="0" xfId="0" applyNumberFormat="1" applyAlignment="1">
      <alignment wrapText="1"/>
    </xf>
    <xf numFmtId="49" fontId="0" fillId="0" borderId="5" xfId="0" applyNumberFormat="1" applyBorder="1"/>
    <xf numFmtId="164" fontId="0" fillId="0" borderId="2" xfId="2" applyFont="1" applyBorder="1"/>
    <xf numFmtId="0" fontId="0" fillId="0" borderId="0" xfId="0" applyAlignment="1">
      <alignment horizontal="center" wrapText="1"/>
    </xf>
    <xf numFmtId="0" fontId="0" fillId="0" borderId="0" xfId="0" applyAlignment="1">
      <alignment horizontal="center" vertical="center" wrapText="1"/>
    </xf>
    <xf numFmtId="165" fontId="0" fillId="0" borderId="0" xfId="0" applyNumberFormat="1"/>
    <xf numFmtId="166" fontId="0" fillId="0" borderId="0" xfId="0" applyNumberFormat="1"/>
    <xf numFmtId="164" fontId="0" fillId="2" borderId="17" xfId="2" applyFont="1" applyFill="1" applyBorder="1"/>
    <xf numFmtId="164" fontId="0" fillId="0" borderId="8" xfId="2" applyFont="1" applyBorder="1"/>
    <xf numFmtId="0" fontId="0" fillId="0" borderId="5" xfId="0" applyBorder="1"/>
    <xf numFmtId="164" fontId="0" fillId="0" borderId="16" xfId="2" applyFont="1" applyBorder="1"/>
    <xf numFmtId="0" fontId="8" fillId="0" borderId="3" xfId="1" applyFont="1" applyBorder="1" applyAlignment="1">
      <alignment horizontal="center" vertical="center"/>
    </xf>
    <xf numFmtId="0" fontId="3" fillId="0" borderId="0" xfId="0" applyFont="1" applyAlignment="1">
      <alignment horizontal="center"/>
    </xf>
    <xf numFmtId="0" fontId="0" fillId="0" borderId="0" xfId="0" applyAlignment="1">
      <alignment horizontal="left"/>
    </xf>
    <xf numFmtId="49" fontId="0" fillId="0" borderId="0" xfId="0" applyNumberFormat="1" applyAlignment="1">
      <alignment horizontal="left" vertical="center" wrapText="1"/>
    </xf>
    <xf numFmtId="0" fontId="2" fillId="0" borderId="0" xfId="1" applyFont="1"/>
    <xf numFmtId="2" fontId="2" fillId="0" borderId="0" xfId="1" applyNumberFormat="1" applyFont="1"/>
    <xf numFmtId="0" fontId="6" fillId="0" borderId="0" xfId="1" applyFont="1"/>
    <xf numFmtId="2" fontId="6" fillId="0" borderId="0" xfId="1" applyNumberFormat="1" applyFont="1"/>
    <xf numFmtId="0" fontId="7" fillId="0" borderId="0" xfId="1" applyFont="1"/>
    <xf numFmtId="2" fontId="7" fillId="0" borderId="0" xfId="1" applyNumberFormat="1" applyFont="1"/>
    <xf numFmtId="0" fontId="8" fillId="0" borderId="20" xfId="1" applyFont="1" applyBorder="1" applyAlignment="1">
      <alignment horizontal="center" vertical="center"/>
    </xf>
    <xf numFmtId="0" fontId="1" fillId="0" borderId="21" xfId="1" applyBorder="1"/>
    <xf numFmtId="0" fontId="1" fillId="0" borderId="2" xfId="1" applyBorder="1" applyAlignment="1">
      <alignment horizontal="center" vertical="center" wrapText="1"/>
    </xf>
    <xf numFmtId="0" fontId="13" fillId="3" borderId="2" xfId="1" applyFont="1" applyFill="1" applyBorder="1"/>
    <xf numFmtId="0" fontId="13" fillId="3" borderId="2" xfId="1" applyFont="1" applyFill="1" applyBorder="1" applyAlignment="1">
      <alignment horizontal="center" vertical="center" wrapText="1"/>
    </xf>
    <xf numFmtId="2" fontId="13" fillId="3" borderId="2" xfId="1" applyNumberFormat="1" applyFont="1" applyFill="1" applyBorder="1"/>
    <xf numFmtId="0" fontId="1" fillId="7" borderId="2" xfId="1" applyFill="1" applyBorder="1"/>
    <xf numFmtId="2" fontId="1" fillId="7" borderId="2" xfId="1" applyNumberFormat="1" applyFill="1" applyBorder="1"/>
    <xf numFmtId="2" fontId="13" fillId="8" borderId="2" xfId="1" applyNumberFormat="1" applyFont="1" applyFill="1" applyBorder="1"/>
    <xf numFmtId="0" fontId="0" fillId="0" borderId="5" xfId="0" applyBorder="1" applyAlignment="1">
      <alignment horizontal="center" vertical="center" wrapText="1"/>
    </xf>
    <xf numFmtId="0" fontId="13" fillId="8" borderId="23" xfId="1" applyFont="1" applyFill="1" applyBorder="1"/>
    <xf numFmtId="0" fontId="0" fillId="0" borderId="6" xfId="0" applyBorder="1"/>
    <xf numFmtId="0" fontId="0" fillId="0" borderId="7" xfId="0" applyBorder="1"/>
    <xf numFmtId="0" fontId="13" fillId="3" borderId="7" xfId="1" applyFont="1" applyFill="1" applyBorder="1"/>
    <xf numFmtId="0" fontId="1" fillId="7" borderId="7" xfId="1" applyFill="1" applyBorder="1"/>
    <xf numFmtId="0" fontId="13" fillId="8" borderId="24" xfId="1" applyFont="1" applyFill="1" applyBorder="1"/>
    <xf numFmtId="0" fontId="13" fillId="8" borderId="2" xfId="1" applyFont="1" applyFill="1" applyBorder="1" applyAlignment="1">
      <alignment vertical="center"/>
    </xf>
    <xf numFmtId="0" fontId="13" fillId="8" borderId="2" xfId="1" applyFont="1" applyFill="1" applyBorder="1" applyAlignment="1">
      <alignment horizontal="center" vertical="center" wrapText="1"/>
    </xf>
    <xf numFmtId="0" fontId="1" fillId="7" borderId="2" xfId="1" applyFill="1" applyBorder="1" applyAlignment="1">
      <alignment horizontal="center" vertical="center" wrapText="1"/>
    </xf>
    <xf numFmtId="0" fontId="1" fillId="7" borderId="2" xfId="1" applyFill="1" applyBorder="1" applyAlignment="1">
      <alignment vertical="center"/>
    </xf>
    <xf numFmtId="0" fontId="13" fillId="6" borderId="2" xfId="1" applyFont="1" applyFill="1" applyBorder="1" applyAlignment="1">
      <alignment horizontal="center" vertical="center" wrapText="1"/>
    </xf>
    <xf numFmtId="0" fontId="1" fillId="2" borderId="2" xfId="1" applyFill="1" applyBorder="1"/>
    <xf numFmtId="0" fontId="1" fillId="2" borderId="2" xfId="1" applyFill="1" applyBorder="1" applyAlignment="1">
      <alignment horizontal="center" vertical="center" wrapText="1"/>
    </xf>
    <xf numFmtId="0" fontId="1" fillId="2" borderId="7" xfId="1" applyFill="1" applyBorder="1"/>
    <xf numFmtId="0" fontId="13" fillId="9" borderId="2" xfId="1" applyFont="1" applyFill="1" applyBorder="1"/>
    <xf numFmtId="0" fontId="13" fillId="9" borderId="2" xfId="1" applyFont="1" applyFill="1" applyBorder="1" applyAlignment="1">
      <alignment horizontal="center" wrapText="1"/>
    </xf>
    <xf numFmtId="0" fontId="13" fillId="9" borderId="7" xfId="1" applyFont="1" applyFill="1" applyBorder="1"/>
    <xf numFmtId="0" fontId="1" fillId="10" borderId="2" xfId="1" applyFill="1" applyBorder="1"/>
    <xf numFmtId="0" fontId="1" fillId="10" borderId="2" xfId="1" applyFill="1" applyBorder="1" applyAlignment="1">
      <alignment horizontal="center" wrapText="1"/>
    </xf>
    <xf numFmtId="0" fontId="1" fillId="10" borderId="23" xfId="1" applyFill="1" applyBorder="1"/>
    <xf numFmtId="0" fontId="1" fillId="10" borderId="24" xfId="1" applyFill="1" applyBorder="1"/>
    <xf numFmtId="0" fontId="1" fillId="0" borderId="5" xfId="1" applyBorder="1" applyAlignment="1">
      <alignment horizontal="center" vertical="center" wrapText="1"/>
    </xf>
    <xf numFmtId="0" fontId="1" fillId="0" borderId="21" xfId="1" applyBorder="1" applyAlignment="1">
      <alignment horizontal="center" vertical="center" wrapText="1"/>
    </xf>
    <xf numFmtId="0" fontId="13" fillId="4" borderId="2" xfId="1" applyFont="1" applyFill="1" applyBorder="1"/>
    <xf numFmtId="0" fontId="13" fillId="4" borderId="2" xfId="1" applyFont="1" applyFill="1" applyBorder="1" applyAlignment="1">
      <alignment horizontal="center" vertical="center" wrapText="1"/>
    </xf>
    <xf numFmtId="0" fontId="13" fillId="4" borderId="2" xfId="1" applyFont="1" applyFill="1" applyBorder="1" applyAlignment="1">
      <alignment vertical="center"/>
    </xf>
    <xf numFmtId="0" fontId="13" fillId="4" borderId="7" xfId="1" applyFont="1" applyFill="1" applyBorder="1"/>
    <xf numFmtId="0" fontId="1" fillId="5" borderId="2" xfId="1" applyFill="1" applyBorder="1" applyAlignment="1">
      <alignment vertical="center"/>
    </xf>
    <xf numFmtId="0" fontId="1" fillId="5" borderId="2" xfId="1" applyFill="1" applyBorder="1" applyAlignment="1">
      <alignment horizontal="center" vertical="center" wrapText="1"/>
    </xf>
    <xf numFmtId="0" fontId="1" fillId="5" borderId="2" xfId="1" applyFill="1" applyBorder="1"/>
    <xf numFmtId="0" fontId="1" fillId="5" borderId="7" xfId="1" applyFill="1" applyBorder="1"/>
    <xf numFmtId="0" fontId="13" fillId="6" borderId="2" xfId="1" applyFont="1" applyFill="1" applyBorder="1" applyAlignment="1">
      <alignment vertical="center"/>
    </xf>
    <xf numFmtId="0" fontId="13" fillId="6" borderId="23" xfId="1" applyFont="1" applyFill="1" applyBorder="1"/>
    <xf numFmtId="0" fontId="10" fillId="3" borderId="12" xfId="0" applyFont="1" applyFill="1" applyBorder="1"/>
    <xf numFmtId="164" fontId="0" fillId="0" borderId="8" xfId="0" applyNumberFormat="1" applyBorder="1"/>
    <xf numFmtId="0" fontId="0" fillId="0" borderId="8" xfId="0" applyBorder="1"/>
    <xf numFmtId="0" fontId="0" fillId="0" borderId="9" xfId="0" applyBorder="1"/>
    <xf numFmtId="0" fontId="0" fillId="0" borderId="10" xfId="0" applyBorder="1"/>
    <xf numFmtId="164" fontId="0" fillId="0" borderId="14" xfId="0" applyNumberFormat="1" applyBorder="1"/>
    <xf numFmtId="0" fontId="10" fillId="8" borderId="12" xfId="0" applyFont="1" applyFill="1" applyBorder="1"/>
    <xf numFmtId="0" fontId="14" fillId="2" borderId="12" xfId="0" applyFont="1" applyFill="1" applyBorder="1"/>
    <xf numFmtId="0" fontId="14" fillId="10" borderId="12" xfId="0" applyFont="1" applyFill="1" applyBorder="1"/>
    <xf numFmtId="0" fontId="10" fillId="4" borderId="12" xfId="0" applyFont="1" applyFill="1" applyBorder="1"/>
    <xf numFmtId="0" fontId="10" fillId="6" borderId="12" xfId="0" applyFont="1" applyFill="1" applyBorder="1"/>
    <xf numFmtId="0" fontId="14" fillId="5" borderId="12" xfId="0" applyFont="1" applyFill="1" applyBorder="1"/>
    <xf numFmtId="0" fontId="10" fillId="11" borderId="12" xfId="0" applyFont="1" applyFill="1" applyBorder="1"/>
    <xf numFmtId="0" fontId="14" fillId="7" borderId="12" xfId="0" applyFont="1" applyFill="1" applyBorder="1"/>
    <xf numFmtId="0" fontId="0" fillId="2" borderId="4" xfId="0" applyFill="1" applyBorder="1" applyAlignment="1">
      <alignment vertical="center"/>
    </xf>
    <xf numFmtId="0" fontId="0" fillId="2" borderId="7" xfId="0" applyFill="1" applyBorder="1" applyAlignment="1">
      <alignment vertical="center"/>
    </xf>
    <xf numFmtId="0" fontId="0" fillId="0" borderId="2" xfId="0" applyBorder="1" applyAlignment="1">
      <alignment horizontal="left"/>
    </xf>
    <xf numFmtId="0" fontId="1" fillId="0" borderId="5" xfId="1" applyBorder="1" applyAlignment="1">
      <alignment horizontal="center"/>
    </xf>
    <xf numFmtId="0" fontId="1" fillId="0" borderId="2" xfId="1" applyBorder="1" applyAlignment="1">
      <alignment horizontal="center"/>
    </xf>
    <xf numFmtId="0" fontId="1" fillId="0" borderId="6" xfId="1" applyBorder="1" applyAlignment="1">
      <alignment horizontal="center"/>
    </xf>
    <xf numFmtId="0" fontId="1" fillId="0" borderId="7" xfId="1" applyBorder="1" applyAlignment="1">
      <alignment horizontal="center"/>
    </xf>
    <xf numFmtId="0" fontId="0" fillId="0" borderId="16" xfId="0" applyBorder="1"/>
    <xf numFmtId="164" fontId="0" fillId="2" borderId="35" xfId="2" applyFont="1" applyFill="1" applyBorder="1"/>
    <xf numFmtId="164" fontId="0" fillId="2" borderId="41" xfId="2" applyFont="1" applyFill="1" applyBorder="1"/>
    <xf numFmtId="164" fontId="0" fillId="2" borderId="42" xfId="2" applyFont="1" applyFill="1" applyBorder="1"/>
    <xf numFmtId="164" fontId="0" fillId="2" borderId="16" xfId="2" applyFont="1" applyFill="1" applyBorder="1"/>
    <xf numFmtId="164" fontId="0" fillId="0" borderId="14" xfId="2" applyFont="1" applyBorder="1"/>
    <xf numFmtId="164" fontId="0" fillId="0" borderId="44" xfId="2" applyFont="1" applyBorder="1"/>
    <xf numFmtId="0" fontId="0" fillId="0" borderId="32" xfId="0" applyBorder="1"/>
    <xf numFmtId="164" fontId="12" fillId="2" borderId="2" xfId="0" applyNumberFormat="1" applyFont="1" applyFill="1" applyBorder="1"/>
    <xf numFmtId="164" fontId="12" fillId="10" borderId="2" xfId="0" applyNumberFormat="1" applyFont="1" applyFill="1" applyBorder="1"/>
    <xf numFmtId="164" fontId="11" fillId="9" borderId="2" xfId="0" applyNumberFormat="1" applyFont="1" applyFill="1" applyBorder="1"/>
    <xf numFmtId="0" fontId="1" fillId="0" borderId="7" xfId="1" applyBorder="1"/>
    <xf numFmtId="49" fontId="0" fillId="0" borderId="5" xfId="0" applyNumberFormat="1" applyBorder="1" applyAlignment="1">
      <alignment horizontal="left" vertical="center"/>
    </xf>
    <xf numFmtId="164" fontId="12" fillId="2" borderId="16" xfId="2" applyFont="1" applyFill="1" applyBorder="1"/>
    <xf numFmtId="0" fontId="0" fillId="0" borderId="2" xfId="0" applyBorder="1" applyAlignment="1">
      <alignment wrapText="1"/>
    </xf>
    <xf numFmtId="0" fontId="13" fillId="6" borderId="24" xfId="1" applyFont="1" applyFill="1" applyBorder="1"/>
    <xf numFmtId="0" fontId="1" fillId="0" borderId="2" xfId="1" applyBorder="1" applyAlignment="1">
      <alignment horizontal="center" vertical="center"/>
    </xf>
    <xf numFmtId="0" fontId="13" fillId="3" borderId="2" xfId="1" applyFont="1" applyFill="1" applyBorder="1" applyAlignment="1">
      <alignment horizontal="center"/>
    </xf>
    <xf numFmtId="0" fontId="1" fillId="7" borderId="2" xfId="1" applyFill="1" applyBorder="1" applyAlignment="1">
      <alignment horizontal="center"/>
    </xf>
    <xf numFmtId="0" fontId="13" fillId="8" borderId="2" xfId="1" applyFont="1" applyFill="1" applyBorder="1" applyAlignment="1">
      <alignment horizontal="center"/>
    </xf>
    <xf numFmtId="0" fontId="12" fillId="2" borderId="2" xfId="0" applyFont="1" applyFill="1" applyBorder="1" applyAlignment="1">
      <alignment horizontal="center"/>
    </xf>
    <xf numFmtId="0" fontId="11" fillId="9" borderId="2" xfId="0" applyFont="1" applyFill="1" applyBorder="1" applyAlignment="1">
      <alignment horizontal="center"/>
    </xf>
    <xf numFmtId="0" fontId="12" fillId="10" borderId="2" xfId="0" applyFont="1" applyFill="1" applyBorder="1" applyAlignment="1">
      <alignment horizontal="center"/>
    </xf>
    <xf numFmtId="164" fontId="12" fillId="2" borderId="7" xfId="0" applyNumberFormat="1" applyFont="1" applyFill="1" applyBorder="1"/>
    <xf numFmtId="164" fontId="11" fillId="9" borderId="7" xfId="0" applyNumberFormat="1" applyFont="1" applyFill="1" applyBorder="1"/>
    <xf numFmtId="164" fontId="12" fillId="10" borderId="7" xfId="0" applyNumberFormat="1" applyFont="1" applyFill="1" applyBorder="1"/>
    <xf numFmtId="0" fontId="5" fillId="0" borderId="0" xfId="0" applyFont="1" applyAlignment="1">
      <alignment horizontal="center"/>
    </xf>
    <xf numFmtId="49" fontId="5" fillId="0" borderId="0" xfId="0" applyNumberFormat="1" applyFont="1"/>
    <xf numFmtId="0" fontId="5" fillId="0" borderId="0" xfId="0" applyFont="1"/>
    <xf numFmtId="0" fontId="0" fillId="2" borderId="47" xfId="0" applyFill="1" applyBorder="1" applyAlignment="1">
      <alignment horizontal="center"/>
    </xf>
    <xf numFmtId="0" fontId="0" fillId="2" borderId="41" xfId="0" applyFill="1" applyBorder="1" applyAlignment="1">
      <alignment horizontal="center"/>
    </xf>
    <xf numFmtId="0" fontId="0" fillId="0" borderId="0" xfId="0" applyAlignment="1">
      <alignment horizontal="right"/>
    </xf>
    <xf numFmtId="0" fontId="0" fillId="0" borderId="0" xfId="0" applyAlignment="1">
      <alignment horizontal="center"/>
    </xf>
    <xf numFmtId="0" fontId="0" fillId="2" borderId="26" xfId="0" applyFill="1" applyBorder="1" applyAlignment="1">
      <alignment horizontal="center" vertical="center"/>
    </xf>
    <xf numFmtId="164" fontId="13" fillId="3" borderId="2" xfId="2" applyFont="1" applyFill="1" applyBorder="1"/>
    <xf numFmtId="164" fontId="13" fillId="3" borderId="7" xfId="2" applyFont="1" applyFill="1" applyBorder="1"/>
    <xf numFmtId="164" fontId="1" fillId="7" borderId="7" xfId="2" applyFont="1" applyFill="1" applyBorder="1"/>
    <xf numFmtId="164" fontId="1" fillId="7" borderId="2" xfId="2" applyFont="1" applyFill="1" applyBorder="1"/>
    <xf numFmtId="164" fontId="13" fillId="8" borderId="2" xfId="2" applyFont="1" applyFill="1" applyBorder="1"/>
    <xf numFmtId="164" fontId="13" fillId="8" borderId="7" xfId="2" applyFont="1" applyFill="1" applyBorder="1"/>
    <xf numFmtId="164" fontId="13" fillId="4" borderId="2" xfId="2" applyFont="1" applyFill="1" applyBorder="1"/>
    <xf numFmtId="164" fontId="13" fillId="4" borderId="7" xfId="2" applyFont="1" applyFill="1" applyBorder="1"/>
    <xf numFmtId="164" fontId="1" fillId="5" borderId="2" xfId="2" applyFont="1" applyFill="1" applyBorder="1"/>
    <xf numFmtId="164" fontId="1" fillId="5" borderId="7" xfId="2" applyFont="1" applyFill="1" applyBorder="1"/>
    <xf numFmtId="164" fontId="13" fillId="6" borderId="2" xfId="2" applyFont="1" applyFill="1" applyBorder="1"/>
    <xf numFmtId="164" fontId="13" fillId="6" borderId="7" xfId="2" applyFont="1" applyFill="1" applyBorder="1"/>
    <xf numFmtId="49" fontId="0" fillId="0" borderId="48" xfId="0" applyNumberFormat="1" applyBorder="1"/>
    <xf numFmtId="164" fontId="0" fillId="0" borderId="49" xfId="2" applyFont="1" applyBorder="1"/>
    <xf numFmtId="164" fontId="0" fillId="0" borderId="0" xfId="2" applyFont="1" applyBorder="1"/>
    <xf numFmtId="0" fontId="0" fillId="2" borderId="46" xfId="0" applyFill="1" applyBorder="1" applyAlignment="1">
      <alignment horizontal="center"/>
    </xf>
    <xf numFmtId="0" fontId="0" fillId="2" borderId="50" xfId="0" applyFill="1" applyBorder="1" applyAlignment="1">
      <alignment horizontal="center"/>
    </xf>
    <xf numFmtId="0" fontId="0" fillId="0" borderId="38" xfId="0" applyBorder="1"/>
    <xf numFmtId="164" fontId="0" fillId="0" borderId="38" xfId="0" applyNumberFormat="1" applyBorder="1"/>
    <xf numFmtId="0" fontId="0" fillId="0" borderId="47" xfId="0" applyBorder="1"/>
    <xf numFmtId="0" fontId="0" fillId="0" borderId="47" xfId="0" applyBorder="1" applyAlignment="1">
      <alignment horizontal="center"/>
    </xf>
    <xf numFmtId="164" fontId="0" fillId="0" borderId="41" xfId="2" applyFont="1" applyBorder="1" applyAlignment="1">
      <alignment horizontal="center"/>
    </xf>
    <xf numFmtId="0" fontId="0" fillId="0" borderId="41" xfId="0" applyBorder="1" applyAlignment="1">
      <alignment horizontal="center"/>
    </xf>
    <xf numFmtId="0" fontId="0" fillId="0" borderId="20" xfId="0" applyBorder="1"/>
    <xf numFmtId="49" fontId="0" fillId="0" borderId="43" xfId="0" applyNumberFormat="1" applyBorder="1"/>
    <xf numFmtId="0" fontId="0" fillId="2" borderId="27" xfId="0" applyFill="1" applyBorder="1" applyAlignment="1">
      <alignment horizontal="center"/>
    </xf>
    <xf numFmtId="0" fontId="0" fillId="2" borderId="26" xfId="0" applyFill="1" applyBorder="1" applyAlignment="1">
      <alignment horizontal="center"/>
    </xf>
    <xf numFmtId="0" fontId="0" fillId="2" borderId="13" xfId="0" applyFill="1" applyBorder="1" applyAlignment="1">
      <alignment horizontal="center"/>
    </xf>
    <xf numFmtId="0" fontId="0" fillId="0" borderId="45" xfId="0" applyBorder="1"/>
    <xf numFmtId="0" fontId="0" fillId="0" borderId="54" xfId="0" applyBorder="1" applyAlignment="1">
      <alignment horizontal="center"/>
    </xf>
    <xf numFmtId="49" fontId="0" fillId="0" borderId="55" xfId="0" applyNumberFormat="1" applyBorder="1"/>
    <xf numFmtId="49" fontId="0" fillId="0" borderId="16" xfId="0" applyNumberFormat="1" applyBorder="1"/>
    <xf numFmtId="49" fontId="0" fillId="0" borderId="16" xfId="0" applyNumberFormat="1" applyBorder="1" applyAlignment="1">
      <alignment horizontal="left" vertical="center"/>
    </xf>
    <xf numFmtId="0" fontId="0" fillId="0" borderId="17" xfId="0" applyBorder="1"/>
    <xf numFmtId="0" fontId="0" fillId="0" borderId="55" xfId="0" applyBorder="1" applyAlignment="1">
      <alignment horizontal="center"/>
    </xf>
    <xf numFmtId="164" fontId="0" fillId="2" borderId="44" xfId="2" applyFont="1" applyFill="1" applyBorder="1"/>
    <xf numFmtId="49" fontId="0" fillId="0" borderId="0" xfId="0" applyNumberFormat="1" applyAlignment="1">
      <alignment vertical="center" wrapText="1"/>
    </xf>
    <xf numFmtId="0" fontId="0" fillId="0" borderId="0" xfId="0" applyAlignment="1">
      <alignment horizontal="left" vertical="center"/>
    </xf>
    <xf numFmtId="0" fontId="0" fillId="0" borderId="11" xfId="0" applyBorder="1" applyAlignment="1">
      <alignment horizontal="centerContinuous"/>
    </xf>
    <xf numFmtId="0" fontId="0" fillId="0" borderId="12" xfId="0" applyBorder="1" applyAlignment="1">
      <alignment horizontal="centerContinuous"/>
    </xf>
    <xf numFmtId="0" fontId="0" fillId="0" borderId="13" xfId="0" applyBorder="1" applyAlignment="1">
      <alignment horizontal="centerContinuous"/>
    </xf>
    <xf numFmtId="49" fontId="0" fillId="0" borderId="11" xfId="0" applyNumberFormat="1" applyBorder="1" applyAlignment="1">
      <alignment horizontal="centerContinuous" wrapText="1"/>
    </xf>
    <xf numFmtId="49" fontId="0" fillId="0" borderId="12" xfId="0" applyNumberFormat="1" applyBorder="1" applyAlignment="1">
      <alignment horizontal="centerContinuous" wrapText="1"/>
    </xf>
    <xf numFmtId="49" fontId="0" fillId="0" borderId="13" xfId="0" applyNumberFormat="1" applyBorder="1" applyAlignment="1">
      <alignment horizontal="centerContinuous" wrapText="1"/>
    </xf>
    <xf numFmtId="0" fontId="0" fillId="0" borderId="45" xfId="0" applyBorder="1" applyAlignment="1">
      <alignment horizontal="centerContinuous"/>
    </xf>
    <xf numFmtId="0" fontId="0" fillId="0" borderId="32" xfId="0" applyBorder="1" applyAlignment="1">
      <alignment horizontal="centerContinuous"/>
    </xf>
    <xf numFmtId="0" fontId="0" fillId="0" borderId="46" xfId="0" applyBorder="1" applyAlignment="1">
      <alignment horizontal="centerContinuous"/>
    </xf>
    <xf numFmtId="0" fontId="16" fillId="3" borderId="2" xfId="3" applyFont="1" applyFill="1" applyBorder="1" applyAlignment="1">
      <alignment horizontal="center"/>
    </xf>
    <xf numFmtId="0" fontId="17" fillId="7" borderId="2" xfId="3" applyFont="1" applyFill="1" applyBorder="1" applyAlignment="1">
      <alignment horizontal="center"/>
    </xf>
    <xf numFmtId="0" fontId="16" fillId="8" borderId="2" xfId="3" applyFont="1" applyFill="1" applyBorder="1" applyAlignment="1">
      <alignment horizontal="center"/>
    </xf>
    <xf numFmtId="0" fontId="16" fillId="3" borderId="7" xfId="3" applyFont="1" applyFill="1" applyBorder="1" applyAlignment="1">
      <alignment horizontal="center"/>
    </xf>
    <xf numFmtId="0" fontId="17" fillId="7" borderId="7" xfId="3" applyFont="1" applyFill="1" applyBorder="1" applyAlignment="1">
      <alignment horizontal="center"/>
    </xf>
    <xf numFmtId="0" fontId="16" fillId="8" borderId="7" xfId="3" applyFont="1" applyFill="1" applyBorder="1" applyAlignment="1">
      <alignment horizontal="center"/>
    </xf>
    <xf numFmtId="0" fontId="17" fillId="2" borderId="2" xfId="3" applyFont="1" applyFill="1" applyBorder="1" applyAlignment="1">
      <alignment horizontal="center"/>
    </xf>
    <xf numFmtId="0" fontId="16" fillId="9" borderId="2" xfId="3" applyFont="1" applyFill="1" applyBorder="1" applyAlignment="1">
      <alignment horizontal="center"/>
    </xf>
    <xf numFmtId="0" fontId="17" fillId="10" borderId="2" xfId="3" applyFont="1" applyFill="1" applyBorder="1" applyAlignment="1">
      <alignment horizontal="center"/>
    </xf>
    <xf numFmtId="0" fontId="17" fillId="2" borderId="7" xfId="3" applyFont="1" applyFill="1" applyBorder="1" applyAlignment="1">
      <alignment horizontal="center"/>
    </xf>
    <xf numFmtId="0" fontId="16" fillId="9" borderId="7" xfId="3" applyFont="1" applyFill="1" applyBorder="1" applyAlignment="1">
      <alignment horizontal="center"/>
    </xf>
    <xf numFmtId="0" fontId="17" fillId="10" borderId="7" xfId="3" applyFont="1" applyFill="1" applyBorder="1" applyAlignment="1">
      <alignment horizontal="center"/>
    </xf>
    <xf numFmtId="0" fontId="16" fillId="4" borderId="2" xfId="3" applyFont="1" applyFill="1" applyBorder="1" applyAlignment="1">
      <alignment horizontal="center"/>
    </xf>
    <xf numFmtId="0" fontId="17" fillId="5" borderId="2" xfId="3" applyFont="1" applyFill="1" applyBorder="1" applyAlignment="1">
      <alignment horizontal="center"/>
    </xf>
    <xf numFmtId="0" fontId="16" fillId="6" borderId="2" xfId="3" applyFont="1" applyFill="1" applyBorder="1" applyAlignment="1">
      <alignment horizontal="center"/>
    </xf>
    <xf numFmtId="0" fontId="16" fillId="4" borderId="7" xfId="3" applyFont="1" applyFill="1" applyBorder="1" applyAlignment="1">
      <alignment horizontal="center"/>
    </xf>
    <xf numFmtId="0" fontId="17" fillId="5" borderId="7" xfId="3" applyFont="1" applyFill="1" applyBorder="1" applyAlignment="1">
      <alignment horizontal="center"/>
    </xf>
    <xf numFmtId="0" fontId="16" fillId="6" borderId="7" xfId="3" applyFont="1" applyFill="1" applyBorder="1" applyAlignment="1">
      <alignment horizontal="center"/>
    </xf>
    <xf numFmtId="0" fontId="1" fillId="0" borderId="4" xfId="1" applyBorder="1" applyAlignment="1">
      <alignment horizontal="center" vertical="center" wrapText="1"/>
    </xf>
    <xf numFmtId="0" fontId="1" fillId="0" borderId="4" xfId="1" applyBorder="1" applyAlignment="1">
      <alignment vertical="center"/>
    </xf>
    <xf numFmtId="0" fontId="1" fillId="0" borderId="22" xfId="1" applyBorder="1"/>
    <xf numFmtId="0" fontId="1" fillId="0" borderId="21" xfId="1" applyBorder="1" applyAlignment="1">
      <alignment horizontal="center" vertical="center"/>
    </xf>
    <xf numFmtId="0" fontId="1" fillId="0" borderId="25" xfId="1" applyBorder="1"/>
    <xf numFmtId="0" fontId="1" fillId="0" borderId="4" xfId="1" applyBorder="1" applyAlignment="1">
      <alignment horizontal="center" vertical="center"/>
    </xf>
    <xf numFmtId="0" fontId="1" fillId="0" borderId="4" xfId="1" applyBorder="1" applyAlignment="1">
      <alignment horizontal="center"/>
    </xf>
    <xf numFmtId="0" fontId="1" fillId="0" borderId="2" xfId="1" applyBorder="1" applyAlignment="1">
      <alignment horizontal="center"/>
    </xf>
    <xf numFmtId="0" fontId="1" fillId="0" borderId="2" xfId="1" applyBorder="1" applyAlignment="1">
      <alignment horizontal="left"/>
    </xf>
    <xf numFmtId="0" fontId="0" fillId="0" borderId="14" xfId="0" applyBorder="1" applyAlignment="1">
      <alignment horizontal="left"/>
    </xf>
    <xf numFmtId="0" fontId="0" fillId="0" borderId="18" xfId="0" applyBorder="1" applyAlignment="1">
      <alignment horizontal="left"/>
    </xf>
    <xf numFmtId="0" fontId="0" fillId="0" borderId="8" xfId="0" applyBorder="1" applyAlignment="1">
      <alignment horizontal="left"/>
    </xf>
    <xf numFmtId="0" fontId="0" fillId="0" borderId="10" xfId="0" applyBorder="1" applyAlignment="1">
      <alignment horizontal="left"/>
    </xf>
    <xf numFmtId="0" fontId="0" fillId="0" borderId="8" xfId="0" applyBorder="1" applyAlignment="1">
      <alignment horizontal="center"/>
    </xf>
    <xf numFmtId="0" fontId="0" fillId="0" borderId="10" xfId="0" applyBorder="1" applyAlignment="1">
      <alignment horizontal="center"/>
    </xf>
    <xf numFmtId="0" fontId="1" fillId="0" borderId="7" xfId="1" applyBorder="1" applyAlignment="1">
      <alignment horizontal="left"/>
    </xf>
    <xf numFmtId="49" fontId="0" fillId="0" borderId="0" xfId="0" applyNumberFormat="1" applyAlignment="1">
      <alignment horizontal="left" wrapText="1"/>
    </xf>
    <xf numFmtId="0" fontId="0" fillId="0" borderId="5" xfId="0" applyBorder="1" applyAlignment="1">
      <alignment horizontal="center" wrapText="1"/>
    </xf>
    <xf numFmtId="0" fontId="0" fillId="0" borderId="8" xfId="0" applyBorder="1" applyAlignment="1">
      <alignment horizontal="center" vertical="center"/>
    </xf>
    <xf numFmtId="0" fontId="0" fillId="0" borderId="10" xfId="0" applyBorder="1" applyAlignment="1">
      <alignment horizontal="center" vertical="center"/>
    </xf>
    <xf numFmtId="49" fontId="0" fillId="0" borderId="0" xfId="0" applyNumberFormat="1" applyAlignment="1">
      <alignment horizontal="center" vertical="center" wrapText="1"/>
    </xf>
    <xf numFmtId="0" fontId="3" fillId="0" borderId="0" xfId="0" applyFont="1" applyAlignment="1">
      <alignment horizontal="center"/>
    </xf>
    <xf numFmtId="0" fontId="9" fillId="0" borderId="0" xfId="0" applyFont="1" applyAlignment="1">
      <alignment horizontal="center"/>
    </xf>
    <xf numFmtId="0" fontId="5" fillId="0" borderId="0" xfId="0" applyFont="1" applyAlignment="1">
      <alignment horizontal="center"/>
    </xf>
    <xf numFmtId="0" fontId="5" fillId="0" borderId="0" xfId="0" applyFont="1" applyAlignment="1">
      <alignment horizontal="right"/>
    </xf>
    <xf numFmtId="49" fontId="0" fillId="0" borderId="0" xfId="0" quotePrefix="1" applyNumberFormat="1" applyAlignment="1">
      <alignment horizontal="left"/>
    </xf>
    <xf numFmtId="49" fontId="0" fillId="0" borderId="0" xfId="0" applyNumberFormat="1" applyAlignment="1">
      <alignment horizontal="left"/>
    </xf>
    <xf numFmtId="0" fontId="0" fillId="0" borderId="19" xfId="0" applyBorder="1" applyAlignment="1">
      <alignment horizontal="center"/>
    </xf>
    <xf numFmtId="0" fontId="10" fillId="3" borderId="11" xfId="0" applyFont="1" applyFill="1" applyBorder="1" applyAlignment="1">
      <alignment horizontal="center"/>
    </xf>
    <xf numFmtId="0" fontId="10" fillId="3" borderId="12" xfId="0" applyFont="1" applyFill="1" applyBorder="1" applyAlignment="1">
      <alignment horizontal="center"/>
    </xf>
    <xf numFmtId="0" fontId="10" fillId="3" borderId="13" xfId="0" applyFont="1" applyFill="1" applyBorder="1" applyAlignment="1">
      <alignment horizont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5" xfId="0" applyFill="1" applyBorder="1" applyAlignment="1">
      <alignment horizontal="center" vertical="center"/>
    </xf>
    <xf numFmtId="0" fontId="0" fillId="2" borderId="26" xfId="0" applyFill="1" applyBorder="1" applyAlignment="1">
      <alignment horizontal="center" vertical="center"/>
    </xf>
    <xf numFmtId="9" fontId="0" fillId="2" borderId="14" xfId="0" applyNumberFormat="1" applyFill="1" applyBorder="1" applyAlignment="1">
      <alignment horizontal="center" vertical="center"/>
    </xf>
    <xf numFmtId="9" fontId="0" fillId="2" borderId="27" xfId="0" applyNumberFormat="1" applyFill="1" applyBorder="1" applyAlignment="1">
      <alignment horizontal="center" vertical="center"/>
    </xf>
    <xf numFmtId="1" fontId="0" fillId="2" borderId="30" xfId="0" applyNumberFormat="1" applyFill="1" applyBorder="1" applyAlignment="1">
      <alignment horizontal="right" vertical="center"/>
    </xf>
    <xf numFmtId="1" fontId="0" fillId="2" borderId="31" xfId="0" applyNumberFormat="1" applyFill="1" applyBorder="1" applyAlignment="1">
      <alignment horizontal="right" vertical="center"/>
    </xf>
    <xf numFmtId="1" fontId="0" fillId="2" borderId="32" xfId="0" applyNumberFormat="1" applyFill="1" applyBorder="1" applyAlignment="1">
      <alignment horizontal="left" vertical="center"/>
    </xf>
    <xf numFmtId="1" fontId="0" fillId="2" borderId="1" xfId="0" applyNumberFormat="1" applyFill="1" applyBorder="1" applyAlignment="1">
      <alignment horizontal="left" vertical="center"/>
    </xf>
    <xf numFmtId="0" fontId="0" fillId="0" borderId="9" xfId="0" applyBorder="1" applyAlignment="1">
      <alignment horizontal="left"/>
    </xf>
    <xf numFmtId="0" fontId="0" fillId="0" borderId="0" xfId="0" applyAlignment="1">
      <alignment horizontal="center"/>
    </xf>
    <xf numFmtId="0" fontId="0" fillId="0" borderId="18" xfId="0" applyBorder="1" applyAlignment="1">
      <alignment horizontal="center"/>
    </xf>
    <xf numFmtId="0" fontId="0" fillId="0" borderId="7" xfId="0" applyBorder="1" applyAlignment="1">
      <alignment horizontal="center"/>
    </xf>
    <xf numFmtId="0" fontId="0" fillId="0" borderId="14" xfId="0" applyBorder="1" applyAlignment="1">
      <alignment horizontal="center"/>
    </xf>
    <xf numFmtId="0" fontId="0" fillId="0" borderId="38" xfId="0" applyBorder="1" applyAlignment="1">
      <alignment horizontal="left"/>
    </xf>
    <xf numFmtId="0" fontId="0" fillId="0" borderId="39" xfId="0" applyBorder="1" applyAlignment="1">
      <alignment horizontal="left"/>
    </xf>
    <xf numFmtId="0" fontId="0" fillId="0" borderId="40" xfId="0" applyBorder="1" applyAlignment="1">
      <alignment horizontal="left"/>
    </xf>
    <xf numFmtId="0" fontId="0" fillId="0" borderId="2" xfId="0" applyBorder="1" applyAlignment="1">
      <alignment horizontal="left"/>
    </xf>
    <xf numFmtId="0" fontId="0" fillId="0" borderId="28" xfId="0" applyBorder="1" applyAlignment="1">
      <alignment horizontal="left"/>
    </xf>
    <xf numFmtId="0" fontId="14" fillId="7" borderId="11" xfId="0" applyFont="1" applyFill="1" applyBorder="1" applyAlignment="1">
      <alignment horizontal="center"/>
    </xf>
    <xf numFmtId="0" fontId="14" fillId="7" borderId="12" xfId="0" applyFont="1" applyFill="1" applyBorder="1" applyAlignment="1">
      <alignment horizontal="center"/>
    </xf>
    <xf numFmtId="0" fontId="14" fillId="7" borderId="13" xfId="0" applyFont="1" applyFill="1" applyBorder="1" applyAlignment="1">
      <alignment horizontal="center"/>
    </xf>
    <xf numFmtId="1" fontId="0" fillId="2" borderId="32" xfId="0" applyNumberFormat="1" applyFill="1" applyBorder="1" applyAlignment="1">
      <alignment horizontal="right" vertical="center"/>
    </xf>
    <xf numFmtId="1" fontId="0" fillId="2" borderId="1" xfId="0" applyNumberFormat="1" applyFill="1" applyBorder="1" applyAlignment="1">
      <alignment horizontal="right" vertical="center"/>
    </xf>
    <xf numFmtId="1" fontId="0" fillId="2" borderId="33" xfId="0" applyNumberFormat="1" applyFill="1" applyBorder="1" applyAlignment="1">
      <alignment horizontal="left" vertical="center"/>
    </xf>
    <xf numFmtId="1" fontId="0" fillId="2" borderId="34" xfId="0" applyNumberFormat="1" applyFill="1" applyBorder="1" applyAlignment="1">
      <alignment horizontal="left" vertical="center"/>
    </xf>
    <xf numFmtId="0" fontId="0" fillId="0" borderId="36" xfId="0" applyBorder="1" applyAlignment="1">
      <alignment horizontal="left"/>
    </xf>
    <xf numFmtId="0" fontId="0" fillId="0" borderId="0" xfId="0" applyAlignment="1">
      <alignment horizontal="left"/>
    </xf>
    <xf numFmtId="0" fontId="0" fillId="0" borderId="37" xfId="0" applyBorder="1" applyAlignment="1">
      <alignment horizontal="left"/>
    </xf>
    <xf numFmtId="0" fontId="10" fillId="8" borderId="11" xfId="0" applyFont="1" applyFill="1" applyBorder="1" applyAlignment="1">
      <alignment horizontal="center"/>
    </xf>
    <xf numFmtId="0" fontId="10" fillId="8" borderId="12" xfId="0" applyFont="1" applyFill="1" applyBorder="1" applyAlignment="1">
      <alignment horizontal="center"/>
    </xf>
    <xf numFmtId="0" fontId="10" fillId="8" borderId="13" xfId="0" applyFont="1" applyFill="1" applyBorder="1" applyAlignment="1">
      <alignment horizontal="center"/>
    </xf>
    <xf numFmtId="0" fontId="14" fillId="2" borderId="11" xfId="0" applyFont="1" applyFill="1" applyBorder="1" applyAlignment="1">
      <alignment horizontal="center"/>
    </xf>
    <xf numFmtId="0" fontId="14" fillId="2" borderId="12" xfId="0" applyFont="1" applyFill="1" applyBorder="1" applyAlignment="1">
      <alignment horizontal="center"/>
    </xf>
    <xf numFmtId="0" fontId="14" fillId="2" borderId="13" xfId="0" applyFont="1" applyFill="1" applyBorder="1" applyAlignment="1">
      <alignment horizontal="center"/>
    </xf>
    <xf numFmtId="1" fontId="0" fillId="2" borderId="15" xfId="0" applyNumberFormat="1" applyFill="1" applyBorder="1" applyAlignment="1">
      <alignment horizontal="right" vertical="center"/>
    </xf>
    <xf numFmtId="1" fontId="0" fillId="2" borderId="14" xfId="0" applyNumberFormat="1" applyFill="1" applyBorder="1" applyAlignment="1">
      <alignment horizontal="right" vertical="center"/>
    </xf>
    <xf numFmtId="0" fontId="0" fillId="2" borderId="14" xfId="0" applyFill="1" applyBorder="1" applyAlignment="1">
      <alignment horizontal="center" vertical="center"/>
    </xf>
    <xf numFmtId="0" fontId="0" fillId="2" borderId="27" xfId="0" applyFill="1" applyBorder="1" applyAlignment="1">
      <alignment horizontal="center" vertical="center"/>
    </xf>
    <xf numFmtId="0" fontId="0" fillId="2" borderId="21"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20" xfId="0" applyFill="1" applyBorder="1" applyAlignment="1">
      <alignment horizontal="center" wrapText="1"/>
    </xf>
    <xf numFmtId="0" fontId="0" fillId="2" borderId="43" xfId="0" applyFill="1" applyBorder="1" applyAlignment="1">
      <alignment horizontal="center" wrapText="1"/>
    </xf>
    <xf numFmtId="0" fontId="0" fillId="2" borderId="21" xfId="0" applyFill="1" applyBorder="1" applyAlignment="1">
      <alignment horizontal="center" vertical="center"/>
    </xf>
    <xf numFmtId="0" fontId="0" fillId="2" borderId="29" xfId="0" applyFill="1" applyBorder="1" applyAlignment="1">
      <alignment horizontal="center" vertical="center"/>
    </xf>
    <xf numFmtId="1" fontId="0" fillId="2" borderId="4" xfId="0" applyNumberFormat="1" applyFill="1" applyBorder="1" applyAlignment="1">
      <alignment horizontal="center" vertical="center"/>
    </xf>
    <xf numFmtId="1" fontId="0" fillId="2" borderId="7" xfId="0" applyNumberFormat="1"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0" borderId="24" xfId="0" applyBorder="1" applyAlignment="1">
      <alignment horizontal="center"/>
    </xf>
    <xf numFmtId="0" fontId="0" fillId="0" borderId="7" xfId="0" applyBorder="1" applyAlignment="1">
      <alignment horizontal="left"/>
    </xf>
    <xf numFmtId="0" fontId="0" fillId="0" borderId="26" xfId="0" applyBorder="1" applyAlignment="1">
      <alignment horizontal="center"/>
    </xf>
    <xf numFmtId="0" fontId="0" fillId="0" borderId="9" xfId="0" applyBorder="1" applyAlignment="1">
      <alignment horizontal="left" wrapText="1"/>
    </xf>
    <xf numFmtId="0" fontId="0" fillId="0" borderId="10" xfId="0" applyBorder="1" applyAlignment="1">
      <alignment horizontal="left" wrapText="1"/>
    </xf>
    <xf numFmtId="0" fontId="0" fillId="2" borderId="21" xfId="0" applyFill="1" applyBorder="1" applyAlignment="1">
      <alignment horizontal="center" wrapText="1"/>
    </xf>
    <xf numFmtId="0" fontId="0" fillId="2" borderId="29" xfId="0" applyFill="1" applyBorder="1" applyAlignment="1">
      <alignment horizontal="center" wrapText="1"/>
    </xf>
    <xf numFmtId="0" fontId="10" fillId="11" borderId="11" xfId="0" applyFont="1" applyFill="1" applyBorder="1" applyAlignment="1">
      <alignment horizontal="center"/>
    </xf>
    <xf numFmtId="0" fontId="10" fillId="11" borderId="12" xfId="0" applyFont="1" applyFill="1" applyBorder="1" applyAlignment="1">
      <alignment horizontal="center"/>
    </xf>
    <xf numFmtId="0" fontId="10" fillId="11" borderId="13" xfId="0" applyFont="1" applyFill="1" applyBorder="1" applyAlignment="1">
      <alignment horizontal="center"/>
    </xf>
    <xf numFmtId="0" fontId="0" fillId="0" borderId="8" xfId="0" applyBorder="1" applyAlignment="1">
      <alignment horizontal="left" wrapText="1"/>
    </xf>
    <xf numFmtId="0" fontId="0" fillId="0" borderId="12" xfId="0" applyBorder="1" applyAlignment="1">
      <alignment horizontal="center"/>
    </xf>
    <xf numFmtId="0" fontId="0" fillId="0" borderId="51" xfId="0" applyBorder="1" applyAlignment="1">
      <alignment horizontal="center"/>
    </xf>
    <xf numFmtId="0" fontId="0" fillId="0" borderId="52" xfId="0" applyBorder="1" applyAlignment="1">
      <alignment horizontal="center"/>
    </xf>
    <xf numFmtId="0" fontId="0" fillId="0" borderId="53" xfId="0" applyBorder="1" applyAlignment="1">
      <alignment horizontal="center"/>
    </xf>
    <xf numFmtId="0" fontId="0" fillId="0" borderId="49" xfId="0" applyBorder="1" applyAlignment="1">
      <alignment horizontal="left"/>
    </xf>
    <xf numFmtId="0" fontId="0" fillId="0" borderId="2" xfId="0" applyBorder="1" applyAlignment="1">
      <alignment horizontal="center"/>
    </xf>
    <xf numFmtId="0" fontId="0" fillId="2" borderId="20" xfId="0" applyFill="1" applyBorder="1" applyAlignment="1">
      <alignment horizontal="center" vertical="center" wrapText="1"/>
    </xf>
    <xf numFmtId="0" fontId="0" fillId="2" borderId="43" xfId="0" applyFill="1" applyBorder="1" applyAlignment="1">
      <alignment horizontal="center" vertical="center" wrapText="1"/>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46" xfId="0" applyBorder="1" applyAlignment="1">
      <alignment horizontal="center" vertical="center"/>
    </xf>
    <xf numFmtId="0" fontId="0" fillId="0" borderId="31" xfId="0" applyBorder="1" applyAlignment="1">
      <alignment horizontal="center" vertical="center"/>
    </xf>
    <xf numFmtId="0" fontId="0" fillId="0" borderId="1" xfId="0" applyBorder="1" applyAlignment="1">
      <alignment horizontal="center" vertical="center"/>
    </xf>
    <xf numFmtId="0" fontId="0" fillId="0" borderId="50" xfId="0" applyBorder="1" applyAlignment="1">
      <alignment horizontal="center" vertical="center"/>
    </xf>
    <xf numFmtId="0" fontId="0" fillId="0" borderId="40" xfId="0" applyBorder="1" applyAlignment="1">
      <alignment horizontal="center"/>
    </xf>
    <xf numFmtId="0" fontId="0" fillId="0" borderId="49" xfId="0" applyBorder="1" applyAlignment="1">
      <alignment horizontal="center"/>
    </xf>
    <xf numFmtId="0" fontId="0" fillId="0" borderId="38" xfId="0" applyBorder="1" applyAlignment="1">
      <alignment horizontal="center"/>
    </xf>
    <xf numFmtId="0" fontId="14" fillId="10" borderId="11" xfId="0" applyFont="1" applyFill="1" applyBorder="1" applyAlignment="1">
      <alignment horizontal="center"/>
    </xf>
    <xf numFmtId="0" fontId="14" fillId="10" borderId="12" xfId="0" applyFont="1" applyFill="1" applyBorder="1" applyAlignment="1">
      <alignment horizontal="center"/>
    </xf>
    <xf numFmtId="0" fontId="14" fillId="10" borderId="13" xfId="0" applyFont="1" applyFill="1" applyBorder="1" applyAlignment="1">
      <alignment horizontal="center"/>
    </xf>
    <xf numFmtId="0" fontId="0" fillId="0" borderId="39" xfId="0" applyBorder="1" applyAlignment="1">
      <alignment horizontal="center"/>
    </xf>
    <xf numFmtId="0" fontId="10" fillId="4" borderId="11" xfId="0" applyFont="1" applyFill="1" applyBorder="1" applyAlignment="1">
      <alignment horizontal="center"/>
    </xf>
    <xf numFmtId="0" fontId="10" fillId="4" borderId="12" xfId="0" applyFont="1" applyFill="1" applyBorder="1" applyAlignment="1">
      <alignment horizontal="center"/>
    </xf>
    <xf numFmtId="0" fontId="10" fillId="4" borderId="13" xfId="0" applyFont="1" applyFill="1" applyBorder="1" applyAlignment="1">
      <alignment horizontal="center"/>
    </xf>
    <xf numFmtId="0" fontId="14" fillId="5" borderId="11" xfId="0" applyFont="1" applyFill="1" applyBorder="1" applyAlignment="1">
      <alignment horizontal="center"/>
    </xf>
    <xf numFmtId="0" fontId="14" fillId="5" borderId="12" xfId="0" applyFont="1" applyFill="1" applyBorder="1" applyAlignment="1">
      <alignment horizontal="center"/>
    </xf>
    <xf numFmtId="0" fontId="14" fillId="5" borderId="13" xfId="0" applyFont="1" applyFill="1" applyBorder="1" applyAlignment="1">
      <alignment horizontal="center"/>
    </xf>
    <xf numFmtId="0" fontId="10" fillId="6" borderId="11" xfId="0" applyFont="1" applyFill="1" applyBorder="1" applyAlignment="1">
      <alignment horizontal="center"/>
    </xf>
    <xf numFmtId="0" fontId="10" fillId="6" borderId="12" xfId="0" applyFont="1" applyFill="1" applyBorder="1" applyAlignment="1">
      <alignment horizontal="center"/>
    </xf>
    <xf numFmtId="0" fontId="10" fillId="6" borderId="13" xfId="0" applyFont="1" applyFill="1" applyBorder="1" applyAlignment="1">
      <alignment horizontal="center"/>
    </xf>
  </cellXfs>
  <cellStyles count="4">
    <cellStyle name="Link" xfId="3" builtinId="8"/>
    <cellStyle name="Normal" xfId="0" builtinId="0"/>
    <cellStyle name="Normal 2" xfId="1" xr:uid="{00000000-0005-0000-0000-000001000000}"/>
    <cellStyle name="Valuta" xfId="2" builtinId="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tyles" Target="style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kim_eriksen_3f_dk/Documents/Opm&#229;lerforeningen/Opm&#229;lerforeningens%20hjemmeside/T&#248;mrer_standartpriser/Prisliste%20till&#230;g,%20Skal%20rettes%20ved%20hver%20ny%20OK.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sliste tillæg"/>
      <sheetName val="Prisliste tillæg, Skal rettes v"/>
    </sheetNames>
    <sheetDataSet>
      <sheetData sheetId="0">
        <row r="3">
          <cell r="B3" t="str">
            <v>Det aktuelle års tillæg</v>
          </cell>
          <cell r="C3" t="str">
            <v>Samlet Prisliste tillæg</v>
          </cell>
        </row>
        <row r="4">
          <cell r="A4">
            <v>2014</v>
          </cell>
          <cell r="B4">
            <v>1</v>
          </cell>
          <cell r="C4">
            <v>1</v>
          </cell>
        </row>
        <row r="5">
          <cell r="A5">
            <v>2015</v>
          </cell>
          <cell r="B5">
            <v>1.014</v>
          </cell>
          <cell r="C5">
            <v>1.014</v>
          </cell>
        </row>
        <row r="6">
          <cell r="A6">
            <v>2016</v>
          </cell>
          <cell r="B6">
            <v>1.0189999999999999</v>
          </cell>
          <cell r="C6">
            <v>1.033266</v>
          </cell>
          <cell r="I6">
            <v>2025</v>
          </cell>
        </row>
        <row r="7">
          <cell r="A7">
            <v>2017</v>
          </cell>
          <cell r="B7">
            <v>1.018</v>
          </cell>
          <cell r="C7">
            <v>1.0518647880000001</v>
          </cell>
        </row>
        <row r="8">
          <cell r="A8">
            <v>2018</v>
          </cell>
          <cell r="B8">
            <v>1.0189999999999999</v>
          </cell>
          <cell r="C8">
            <v>1.0718502189720001</v>
          </cell>
        </row>
        <row r="9">
          <cell r="A9">
            <v>2019</v>
          </cell>
          <cell r="B9">
            <v>1.0209999999999999</v>
          </cell>
          <cell r="C9">
            <v>1.0943590735704121</v>
          </cell>
          <cell r="J9" t="str">
            <v>s.53 og s.208</v>
          </cell>
        </row>
        <row r="10">
          <cell r="A10">
            <v>2020</v>
          </cell>
          <cell r="B10">
            <v>1.0209999999999999</v>
          </cell>
          <cell r="C10">
            <v>1.1173406141153905</v>
          </cell>
        </row>
        <row r="11">
          <cell r="A11">
            <v>2021</v>
          </cell>
          <cell r="B11">
            <v>1.0209999999999999</v>
          </cell>
          <cell r="C11">
            <v>1.1408047670118135</v>
          </cell>
        </row>
        <row r="12">
          <cell r="A12">
            <v>2022</v>
          </cell>
          <cell r="B12">
            <v>1.0209999999999999</v>
          </cell>
          <cell r="C12">
            <v>1.1647616671190615</v>
          </cell>
        </row>
        <row r="13">
          <cell r="A13">
            <v>2023</v>
          </cell>
          <cell r="B13">
            <v>1.04</v>
          </cell>
          <cell r="C13">
            <v>1.211352133803824</v>
          </cell>
        </row>
        <row r="14">
          <cell r="A14">
            <v>2024</v>
          </cell>
          <cell r="B14">
            <v>1.0389999999999999</v>
          </cell>
          <cell r="C14">
            <v>1.2585948670221732</v>
          </cell>
        </row>
        <row r="15">
          <cell r="A15">
            <v>2025</v>
          </cell>
          <cell r="B15">
            <v>1.3</v>
          </cell>
          <cell r="C15">
            <v>1.6361733271288252</v>
          </cell>
        </row>
        <row r="16">
          <cell r="A16">
            <v>2026</v>
          </cell>
          <cell r="C16">
            <v>0</v>
          </cell>
        </row>
        <row r="17">
          <cell r="A17">
            <v>2027</v>
          </cell>
          <cell r="C17">
            <v>0</v>
          </cell>
        </row>
        <row r="18">
          <cell r="A18">
            <v>2028</v>
          </cell>
          <cell r="C18">
            <v>0</v>
          </cell>
        </row>
        <row r="19">
          <cell r="A19">
            <v>2029</v>
          </cell>
          <cell r="C19">
            <v>0</v>
          </cell>
        </row>
        <row r="20">
          <cell r="A20">
            <v>2030</v>
          </cell>
          <cell r="C20">
            <v>0</v>
          </cell>
        </row>
        <row r="21">
          <cell r="A21">
            <v>2031</v>
          </cell>
          <cell r="C21">
            <v>0</v>
          </cell>
        </row>
        <row r="22">
          <cell r="A22">
            <v>2032</v>
          </cell>
          <cell r="C22">
            <v>0</v>
          </cell>
        </row>
        <row r="23">
          <cell r="A23">
            <v>2033</v>
          </cell>
          <cell r="C23">
            <v>0</v>
          </cell>
        </row>
        <row r="24">
          <cell r="A24">
            <v>2034</v>
          </cell>
          <cell r="C24">
            <v>0</v>
          </cell>
        </row>
        <row r="25">
          <cell r="A25">
            <v>2035</v>
          </cell>
          <cell r="C25">
            <v>0</v>
          </cell>
        </row>
        <row r="26">
          <cell r="A26">
            <v>2036</v>
          </cell>
          <cell r="C26">
            <v>0</v>
          </cell>
        </row>
        <row r="27">
          <cell r="A27">
            <v>2037</v>
          </cell>
          <cell r="C27">
            <v>0</v>
          </cell>
        </row>
        <row r="28">
          <cell r="A28">
            <v>2038</v>
          </cell>
          <cell r="C28">
            <v>0</v>
          </cell>
        </row>
        <row r="29">
          <cell r="A29">
            <v>2039</v>
          </cell>
          <cell r="C29">
            <v>0</v>
          </cell>
        </row>
        <row r="30">
          <cell r="A30">
            <v>2040</v>
          </cell>
          <cell r="C30">
            <v>0</v>
          </cell>
        </row>
        <row r="31">
          <cell r="A31">
            <v>2041</v>
          </cell>
          <cell r="C31">
            <v>0</v>
          </cell>
        </row>
        <row r="32">
          <cell r="A32">
            <v>2042</v>
          </cell>
          <cell r="C32">
            <v>0</v>
          </cell>
        </row>
        <row r="33">
          <cell r="A33">
            <v>2043</v>
          </cell>
          <cell r="C33">
            <v>0</v>
          </cell>
        </row>
        <row r="34">
          <cell r="A34">
            <v>2044</v>
          </cell>
          <cell r="C34">
            <v>0</v>
          </cell>
        </row>
        <row r="35">
          <cell r="A35">
            <v>2045</v>
          </cell>
          <cell r="C35">
            <v>0</v>
          </cell>
        </row>
        <row r="36">
          <cell r="A36">
            <v>2046</v>
          </cell>
          <cell r="C36">
            <v>0</v>
          </cell>
        </row>
        <row r="37">
          <cell r="A37">
            <v>2047</v>
          </cell>
          <cell r="C37">
            <v>0</v>
          </cell>
        </row>
        <row r="38">
          <cell r="A38">
            <v>2048</v>
          </cell>
          <cell r="C38">
            <v>0</v>
          </cell>
        </row>
        <row r="39">
          <cell r="A39">
            <v>2049</v>
          </cell>
          <cell r="C39">
            <v>0</v>
          </cell>
        </row>
        <row r="40">
          <cell r="A40">
            <v>2050</v>
          </cell>
          <cell r="C40">
            <v>0</v>
          </cell>
        </row>
        <row r="41">
          <cell r="A41">
            <v>2051</v>
          </cell>
          <cell r="C41">
            <v>0</v>
          </cell>
        </row>
        <row r="42">
          <cell r="A42">
            <v>2052</v>
          </cell>
          <cell r="C42">
            <v>0</v>
          </cell>
        </row>
        <row r="43">
          <cell r="A43">
            <v>2053</v>
          </cell>
          <cell r="C43">
            <v>0</v>
          </cell>
        </row>
        <row r="44">
          <cell r="A44">
            <v>2054</v>
          </cell>
          <cell r="C44">
            <v>0</v>
          </cell>
        </row>
        <row r="45">
          <cell r="A45">
            <v>2055</v>
          </cell>
          <cell r="C45">
            <v>0</v>
          </cell>
        </row>
        <row r="46">
          <cell r="A46">
            <v>2056</v>
          </cell>
          <cell r="C46">
            <v>0</v>
          </cell>
        </row>
        <row r="47">
          <cell r="A47">
            <v>2057</v>
          </cell>
          <cell r="C47">
            <v>0</v>
          </cell>
        </row>
        <row r="48">
          <cell r="A48">
            <v>2058</v>
          </cell>
          <cell r="C48">
            <v>0</v>
          </cell>
        </row>
        <row r="49">
          <cell r="A49">
            <v>2059</v>
          </cell>
          <cell r="C49">
            <v>0</v>
          </cell>
        </row>
        <row r="50">
          <cell r="A50">
            <v>2060</v>
          </cell>
          <cell r="C50">
            <v>0</v>
          </cell>
        </row>
        <row r="51">
          <cell r="A51">
            <v>2061</v>
          </cell>
          <cell r="C51">
            <v>0</v>
          </cell>
        </row>
        <row r="52">
          <cell r="A52">
            <v>2062</v>
          </cell>
          <cell r="C52">
            <v>0</v>
          </cell>
        </row>
        <row r="53">
          <cell r="A53">
            <v>2063</v>
          </cell>
          <cell r="C53">
            <v>0</v>
          </cell>
        </row>
        <row r="54">
          <cell r="A54">
            <v>2064</v>
          </cell>
          <cell r="C54">
            <v>0</v>
          </cell>
        </row>
        <row r="55">
          <cell r="A55">
            <v>2065</v>
          </cell>
          <cell r="C55">
            <v>0</v>
          </cell>
        </row>
        <row r="56">
          <cell r="A56">
            <v>2066</v>
          </cell>
          <cell r="C56">
            <v>0</v>
          </cell>
        </row>
        <row r="57">
          <cell r="A57">
            <v>2067</v>
          </cell>
          <cell r="C57">
            <v>0</v>
          </cell>
        </row>
        <row r="58">
          <cell r="A58">
            <v>2068</v>
          </cell>
          <cell r="C58">
            <v>0</v>
          </cell>
        </row>
        <row r="59">
          <cell r="A59">
            <v>2069</v>
          </cell>
          <cell r="C59">
            <v>0</v>
          </cell>
        </row>
        <row r="60">
          <cell r="A60">
            <v>2070</v>
          </cell>
          <cell r="C60">
            <v>0</v>
          </cell>
        </row>
      </sheetData>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2:O90"/>
  <sheetViews>
    <sheetView tabSelected="1" workbookViewId="0">
      <selection activeCell="I63" sqref="I63"/>
    </sheetView>
  </sheetViews>
  <sheetFormatPr defaultRowHeight="13.5" x14ac:dyDescent="0.3"/>
  <cols>
    <col min="1" max="1" width="9.765625" customWidth="1"/>
    <col min="2" max="2" width="8.765625" customWidth="1"/>
    <col min="3" max="3" width="6.4609375" customWidth="1"/>
    <col min="4" max="4" width="9.3828125" customWidth="1"/>
    <col min="5" max="5" width="12.61328125" customWidth="1"/>
    <col min="6" max="6" width="9.15234375" customWidth="1"/>
    <col min="7" max="7" width="9.61328125" bestFit="1" customWidth="1"/>
    <col min="8" max="8" width="8.23046875" bestFit="1" customWidth="1"/>
    <col min="9" max="9" width="8.765625" customWidth="1"/>
    <col min="10" max="10" width="9.23046875" customWidth="1"/>
    <col min="11" max="11" width="8.23046875" bestFit="1" customWidth="1"/>
    <col min="12" max="12" width="9" customWidth="1"/>
    <col min="13" max="13" width="9.4609375" bestFit="1" customWidth="1"/>
    <col min="14" max="14" width="5.61328125" customWidth="1"/>
    <col min="15" max="15" width="10.765625" customWidth="1"/>
  </cols>
  <sheetData>
    <row r="2" spans="1:15" x14ac:dyDescent="0.3">
      <c r="A2" s="213" t="s">
        <v>0</v>
      </c>
      <c r="B2" s="213"/>
      <c r="C2" s="213"/>
      <c r="D2" s="213"/>
      <c r="E2" s="213"/>
      <c r="F2" s="213"/>
      <c r="G2" s="213"/>
      <c r="H2" s="213"/>
      <c r="I2" s="213"/>
      <c r="J2" s="213"/>
      <c r="K2" s="213"/>
      <c r="L2" s="213"/>
      <c r="M2" s="213"/>
      <c r="N2" s="213"/>
      <c r="O2" s="213"/>
    </row>
    <row r="3" spans="1:15" x14ac:dyDescent="0.3">
      <c r="A3" s="213"/>
      <c r="B3" s="213"/>
      <c r="C3" s="213"/>
      <c r="D3" s="213"/>
      <c r="E3" s="213"/>
      <c r="F3" s="213"/>
      <c r="G3" s="213"/>
      <c r="H3" s="213"/>
      <c r="I3" s="213"/>
      <c r="J3" s="213"/>
      <c r="K3" s="213"/>
      <c r="L3" s="213"/>
      <c r="M3" s="213"/>
      <c r="N3" s="213"/>
      <c r="O3" s="213"/>
    </row>
    <row r="4" spans="1:15" ht="24.5" x14ac:dyDescent="0.45">
      <c r="A4" s="20"/>
      <c r="B4" s="20"/>
      <c r="C4" s="20"/>
      <c r="D4" s="20"/>
      <c r="E4" s="20"/>
      <c r="F4" s="20"/>
      <c r="G4" s="20"/>
      <c r="H4" s="20"/>
      <c r="I4" s="20"/>
      <c r="J4" s="20"/>
      <c r="K4" s="20"/>
      <c r="L4" s="20"/>
      <c r="M4" s="20"/>
      <c r="N4" s="20"/>
      <c r="O4" s="20"/>
    </row>
    <row r="5" spans="1:15" ht="24.5" x14ac:dyDescent="0.45">
      <c r="A5" s="214" t="s">
        <v>1</v>
      </c>
      <c r="B5" s="214"/>
      <c r="C5" s="214"/>
      <c r="D5" s="214"/>
      <c r="E5" s="214"/>
      <c r="F5" s="214"/>
      <c r="G5" s="214"/>
      <c r="H5" s="214"/>
      <c r="I5" s="214"/>
      <c r="J5" s="214"/>
      <c r="K5" s="214"/>
      <c r="L5" s="214"/>
      <c r="M5" s="214"/>
      <c r="N5" s="214"/>
      <c r="O5" s="214"/>
    </row>
    <row r="6" spans="1:15" ht="12.75" customHeight="1" x14ac:dyDescent="0.3">
      <c r="A6" s="215" t="s">
        <v>2</v>
      </c>
      <c r="B6" s="215"/>
      <c r="C6" s="215"/>
      <c r="D6" s="215"/>
      <c r="E6" s="215"/>
      <c r="F6" s="215"/>
      <c r="G6" s="215"/>
      <c r="H6" s="215"/>
      <c r="I6" s="215"/>
      <c r="J6" s="215"/>
      <c r="K6" s="215"/>
      <c r="L6" s="215"/>
      <c r="M6" s="215"/>
      <c r="N6" s="215"/>
      <c r="O6" s="215"/>
    </row>
    <row r="7" spans="1:15" ht="12.75" customHeight="1" x14ac:dyDescent="0.3">
      <c r="A7" s="216" t="s">
        <v>3</v>
      </c>
      <c r="B7" s="216"/>
      <c r="C7" s="216"/>
      <c r="D7" s="216"/>
      <c r="E7" s="216"/>
      <c r="F7" s="216"/>
      <c r="G7" s="216"/>
      <c r="H7" s="216"/>
      <c r="I7" s="216"/>
      <c r="J7" s="216"/>
      <c r="K7" s="119">
        <f>'[1]Prisliste tillæg'!$I$6</f>
        <v>2025</v>
      </c>
      <c r="L7" s="120" t="s">
        <v>4</v>
      </c>
      <c r="N7" s="120"/>
      <c r="O7" s="121"/>
    </row>
    <row r="9" spans="1:15" x14ac:dyDescent="0.3">
      <c r="A9" s="208" t="s">
        <v>5</v>
      </c>
      <c r="B9" s="208"/>
      <c r="C9" s="208"/>
      <c r="D9" s="208"/>
      <c r="E9" s="208"/>
      <c r="F9" s="208"/>
      <c r="G9" s="208"/>
      <c r="H9" s="208"/>
      <c r="I9" s="208"/>
      <c r="J9" s="208"/>
      <c r="K9" s="208"/>
      <c r="L9" s="208"/>
      <c r="M9" s="208"/>
      <c r="N9" s="208"/>
      <c r="O9" s="208"/>
    </row>
    <row r="10" spans="1:15" x14ac:dyDescent="0.3">
      <c r="A10" s="208"/>
      <c r="B10" s="208"/>
      <c r="C10" s="208"/>
      <c r="D10" s="208"/>
      <c r="E10" s="208"/>
      <c r="F10" s="208"/>
      <c r="G10" s="208"/>
      <c r="H10" s="208"/>
      <c r="I10" s="208"/>
      <c r="J10" s="208"/>
      <c r="K10" s="208"/>
      <c r="L10" s="208"/>
      <c r="M10" s="208"/>
      <c r="N10" s="208"/>
      <c r="O10" s="208"/>
    </row>
    <row r="12" spans="1:15" x14ac:dyDescent="0.3">
      <c r="A12" s="208" t="s">
        <v>6</v>
      </c>
      <c r="B12" s="208"/>
      <c r="C12" s="208"/>
      <c r="D12" s="208"/>
      <c r="E12" s="208"/>
      <c r="F12" s="208"/>
      <c r="G12" s="208"/>
      <c r="H12" s="208"/>
      <c r="I12" s="208"/>
      <c r="J12" s="208"/>
      <c r="K12" s="208"/>
      <c r="L12" s="208"/>
      <c r="M12" s="208"/>
      <c r="N12" s="208"/>
      <c r="O12" s="208"/>
    </row>
    <row r="13" spans="1:15" x14ac:dyDescent="0.3">
      <c r="A13" s="208"/>
      <c r="B13" s="208"/>
      <c r="C13" s="208"/>
      <c r="D13" s="208"/>
      <c r="E13" s="208"/>
      <c r="F13" s="208"/>
      <c r="G13" s="208"/>
      <c r="H13" s="208"/>
      <c r="I13" s="208"/>
      <c r="J13" s="208"/>
      <c r="K13" s="208"/>
      <c r="L13" s="208"/>
      <c r="M13" s="208"/>
      <c r="N13" s="208"/>
      <c r="O13" s="208"/>
    </row>
    <row r="14" spans="1:15" x14ac:dyDescent="0.3">
      <c r="A14" s="4"/>
      <c r="B14" s="4"/>
      <c r="C14" s="4"/>
      <c r="D14" s="4"/>
      <c r="E14" s="4"/>
      <c r="F14" s="4"/>
      <c r="G14" s="4"/>
      <c r="H14" s="4"/>
      <c r="I14" s="4"/>
      <c r="J14" s="4"/>
      <c r="K14" s="4"/>
      <c r="L14" s="4"/>
      <c r="M14" s="4"/>
      <c r="N14" s="4"/>
      <c r="O14" s="4"/>
    </row>
    <row r="15" spans="1:15" x14ac:dyDescent="0.3">
      <c r="A15" s="208" t="s">
        <v>7</v>
      </c>
      <c r="B15" s="208"/>
      <c r="C15" s="208"/>
      <c r="D15" s="208"/>
      <c r="E15" s="208"/>
      <c r="F15" s="208"/>
      <c r="G15" s="208"/>
      <c r="H15" s="208"/>
      <c r="I15" s="208"/>
      <c r="J15" s="208"/>
      <c r="K15" s="208"/>
      <c r="L15" s="208"/>
      <c r="M15" s="208"/>
      <c r="N15" s="208"/>
      <c r="O15" s="208"/>
    </row>
    <row r="16" spans="1:15" x14ac:dyDescent="0.3">
      <c r="A16" s="3"/>
      <c r="B16" s="3"/>
      <c r="C16" s="3"/>
      <c r="D16" s="3"/>
      <c r="E16" s="3"/>
      <c r="F16" s="3"/>
      <c r="G16" s="3"/>
      <c r="H16" s="3"/>
      <c r="I16" s="3"/>
      <c r="J16" s="3"/>
      <c r="K16" s="3"/>
      <c r="L16" s="3"/>
      <c r="M16" s="3"/>
      <c r="N16" s="3"/>
      <c r="O16" s="3"/>
    </row>
    <row r="17" spans="1:15" x14ac:dyDescent="0.3">
      <c r="A17" s="208" t="s">
        <v>8</v>
      </c>
      <c r="B17" s="208"/>
      <c r="C17" s="208"/>
      <c r="D17" s="208"/>
      <c r="E17" s="208"/>
      <c r="F17" s="208"/>
      <c r="G17" s="208"/>
      <c r="H17" s="208"/>
      <c r="I17" s="208"/>
      <c r="J17" s="208"/>
      <c r="K17" s="208"/>
      <c r="L17" s="208"/>
      <c r="M17" s="208"/>
      <c r="N17" s="208"/>
      <c r="O17" s="3"/>
    </row>
    <row r="18" spans="1:15" x14ac:dyDescent="0.3">
      <c r="A18" s="3"/>
      <c r="B18" s="208" t="s">
        <v>9</v>
      </c>
      <c r="C18" s="208"/>
      <c r="D18" s="208"/>
      <c r="E18" s="208"/>
      <c r="F18" s="208"/>
      <c r="G18" s="208"/>
      <c r="H18" s="208"/>
      <c r="I18" s="208"/>
      <c r="J18" s="208"/>
      <c r="K18" s="208"/>
      <c r="L18" s="208"/>
      <c r="M18" s="208"/>
      <c r="N18" s="208"/>
      <c r="O18" s="3"/>
    </row>
    <row r="19" spans="1:15" x14ac:dyDescent="0.3">
      <c r="A19" s="3"/>
      <c r="B19" s="208" t="s">
        <v>10</v>
      </c>
      <c r="C19" s="208"/>
      <c r="D19" s="208"/>
      <c r="E19" s="208"/>
      <c r="F19" s="208"/>
      <c r="G19" s="208"/>
      <c r="H19" s="208"/>
      <c r="I19" s="208"/>
      <c r="J19" s="208"/>
      <c r="K19" s="208"/>
      <c r="L19" s="208"/>
      <c r="M19" s="208"/>
      <c r="N19" s="208"/>
      <c r="O19" s="3"/>
    </row>
    <row r="20" spans="1:15" x14ac:dyDescent="0.3">
      <c r="A20" s="3"/>
      <c r="B20" s="208" t="s">
        <v>11</v>
      </c>
      <c r="C20" s="208"/>
      <c r="D20" s="208"/>
      <c r="E20" s="208"/>
      <c r="F20" s="208"/>
      <c r="G20" s="208"/>
      <c r="H20" s="208"/>
      <c r="I20" s="208"/>
      <c r="J20" s="208"/>
      <c r="K20" s="208"/>
      <c r="L20" s="208"/>
      <c r="M20" s="208"/>
      <c r="N20" s="208"/>
      <c r="O20" s="3"/>
    </row>
    <row r="21" spans="1:15" ht="12.75" customHeight="1" x14ac:dyDescent="0.3">
      <c r="A21" s="3"/>
      <c r="B21" s="3"/>
      <c r="C21" s="3"/>
      <c r="D21" s="3"/>
      <c r="E21" s="3"/>
      <c r="F21" s="3"/>
      <c r="G21" s="3"/>
      <c r="H21" s="3"/>
      <c r="I21" s="3"/>
      <c r="J21" s="3"/>
      <c r="K21" s="3"/>
      <c r="L21" s="3"/>
      <c r="M21" s="3"/>
      <c r="N21" s="3"/>
      <c r="O21" s="3"/>
    </row>
    <row r="22" spans="1:15" ht="12.75" customHeight="1" x14ac:dyDescent="0.3">
      <c r="A22" s="3"/>
      <c r="B22" s="3"/>
      <c r="C22" s="3"/>
      <c r="D22" s="3"/>
      <c r="E22" s="3"/>
      <c r="F22" s="3"/>
      <c r="G22" s="3"/>
      <c r="H22" s="3"/>
      <c r="I22" s="3"/>
      <c r="J22" s="3"/>
      <c r="K22" s="3"/>
      <c r="L22" s="3"/>
      <c r="M22" s="3"/>
      <c r="N22" s="3"/>
      <c r="O22" s="3"/>
    </row>
    <row r="23" spans="1:15" ht="12.75" customHeight="1" x14ac:dyDescent="0.3">
      <c r="A23" s="208" t="s">
        <v>12</v>
      </c>
      <c r="B23" s="208"/>
      <c r="C23" s="208"/>
      <c r="D23" s="208"/>
      <c r="E23" s="208"/>
      <c r="F23" s="208"/>
      <c r="G23" s="208"/>
      <c r="H23" s="208"/>
      <c r="I23" s="208"/>
      <c r="J23" s="208"/>
      <c r="K23" s="208"/>
      <c r="L23" s="208"/>
      <c r="M23" s="208"/>
      <c r="N23" s="208"/>
      <c r="O23" s="208"/>
    </row>
    <row r="24" spans="1:15" ht="12.75" customHeight="1" x14ac:dyDescent="0.3">
      <c r="A24" s="3"/>
      <c r="B24" s="208" t="s">
        <v>13</v>
      </c>
      <c r="C24" s="208"/>
      <c r="D24" s="208"/>
      <c r="E24" s="208"/>
      <c r="F24" s="208"/>
      <c r="G24" s="208"/>
      <c r="H24" s="208"/>
      <c r="I24" s="208"/>
      <c r="J24" s="208"/>
      <c r="K24" s="208"/>
      <c r="L24" s="208"/>
      <c r="M24" s="208"/>
      <c r="N24" s="208"/>
      <c r="O24" s="208"/>
    </row>
    <row r="25" spans="1:15" ht="12.75" customHeight="1" x14ac:dyDescent="0.3">
      <c r="A25" s="3"/>
      <c r="B25" s="208"/>
      <c r="C25" s="208"/>
      <c r="D25" s="208"/>
      <c r="E25" s="208"/>
      <c r="F25" s="208"/>
      <c r="G25" s="208"/>
      <c r="H25" s="208"/>
      <c r="I25" s="208"/>
      <c r="J25" s="208"/>
      <c r="K25" s="208"/>
      <c r="L25" s="208"/>
      <c r="M25" s="208"/>
      <c r="N25" s="208"/>
      <c r="O25" s="208"/>
    </row>
    <row r="26" spans="1:15" ht="12.75" customHeight="1" x14ac:dyDescent="0.3">
      <c r="A26" s="3"/>
      <c r="B26" s="208" t="s">
        <v>14</v>
      </c>
      <c r="C26" s="208"/>
      <c r="D26" s="208"/>
      <c r="E26" s="208"/>
      <c r="F26" s="208"/>
      <c r="G26" s="208"/>
      <c r="H26" s="208"/>
      <c r="I26" s="208"/>
      <c r="J26" s="208"/>
      <c r="K26" s="208"/>
      <c r="L26" s="208"/>
      <c r="M26" s="208"/>
      <c r="N26" s="208"/>
      <c r="O26" s="208"/>
    </row>
    <row r="27" spans="1:15" ht="12.75" customHeight="1" x14ac:dyDescent="0.3">
      <c r="A27" s="3"/>
      <c r="B27" s="208" t="s">
        <v>15</v>
      </c>
      <c r="C27" s="208"/>
      <c r="D27" s="208"/>
      <c r="E27" s="208"/>
      <c r="F27" s="208"/>
      <c r="G27" s="208"/>
      <c r="H27" s="208"/>
      <c r="I27" s="208"/>
      <c r="J27" s="208"/>
      <c r="K27" s="208"/>
      <c r="L27" s="208"/>
      <c r="M27" s="208"/>
      <c r="N27" s="208"/>
      <c r="O27" s="208"/>
    </row>
    <row r="28" spans="1:15" ht="12.75" customHeight="1" x14ac:dyDescent="0.3">
      <c r="A28" s="3"/>
      <c r="B28" s="208" t="s">
        <v>16</v>
      </c>
      <c r="C28" s="208"/>
      <c r="D28" s="208"/>
      <c r="E28" s="208"/>
      <c r="F28" s="208"/>
      <c r="G28" s="208"/>
      <c r="H28" s="208"/>
      <c r="I28" s="208"/>
      <c r="J28" s="208"/>
      <c r="K28" s="208"/>
      <c r="L28" s="208"/>
      <c r="M28" s="208"/>
      <c r="N28" s="208"/>
      <c r="O28" s="208"/>
    </row>
    <row r="29" spans="1:15" ht="12.75" customHeight="1" x14ac:dyDescent="0.3">
      <c r="A29" s="3"/>
      <c r="B29" s="208" t="s">
        <v>17</v>
      </c>
      <c r="C29" s="208"/>
      <c r="D29" s="208"/>
      <c r="E29" s="208"/>
      <c r="F29" s="208"/>
      <c r="G29" s="208"/>
      <c r="H29" s="208"/>
      <c r="I29" s="208"/>
      <c r="J29" s="208"/>
      <c r="K29" s="208"/>
      <c r="L29" s="208"/>
      <c r="M29" s="208"/>
      <c r="N29" s="208"/>
      <c r="O29" s="208"/>
    </row>
    <row r="30" spans="1:15" ht="12.75" customHeight="1" x14ac:dyDescent="0.3">
      <c r="A30" s="3"/>
      <c r="B30" s="217" t="s">
        <v>18</v>
      </c>
      <c r="C30" s="218"/>
      <c r="D30" s="218"/>
      <c r="E30" s="218"/>
      <c r="F30" s="218"/>
      <c r="G30" s="218"/>
      <c r="H30" s="218"/>
      <c r="I30" s="218"/>
      <c r="J30" s="218"/>
      <c r="K30" s="218"/>
      <c r="L30" s="218"/>
      <c r="M30" s="218"/>
      <c r="N30" s="218"/>
      <c r="O30" s="218"/>
    </row>
    <row r="31" spans="1:15" x14ac:dyDescent="0.3">
      <c r="A31" s="3"/>
      <c r="B31" s="208" t="s">
        <v>19</v>
      </c>
      <c r="C31" s="208"/>
      <c r="D31" s="208"/>
      <c r="E31" s="208"/>
      <c r="F31" s="208"/>
      <c r="G31" s="208"/>
      <c r="H31" s="208"/>
      <c r="I31" s="208"/>
      <c r="J31" s="208"/>
      <c r="K31" s="208"/>
      <c r="L31" s="208"/>
      <c r="M31" s="208"/>
      <c r="N31" s="208"/>
      <c r="O31" s="208"/>
    </row>
    <row r="32" spans="1:15" x14ac:dyDescent="0.3">
      <c r="A32" s="3"/>
      <c r="B32" s="208" t="s">
        <v>20</v>
      </c>
      <c r="C32" s="208"/>
      <c r="D32" s="208"/>
      <c r="E32" s="208"/>
      <c r="F32" s="208"/>
      <c r="G32" s="208"/>
      <c r="H32" s="208"/>
      <c r="I32" s="208"/>
      <c r="J32" s="208"/>
      <c r="K32" s="208"/>
      <c r="L32" s="208"/>
      <c r="M32" s="208"/>
      <c r="N32" s="208"/>
      <c r="O32" s="208"/>
    </row>
    <row r="33" spans="1:15" x14ac:dyDescent="0.3">
      <c r="A33" s="3"/>
      <c r="B33" s="3"/>
      <c r="C33" s="3"/>
      <c r="D33" s="3"/>
      <c r="E33" s="3"/>
      <c r="F33" s="3"/>
      <c r="G33" s="3"/>
      <c r="H33" s="3"/>
      <c r="I33" s="3"/>
      <c r="J33" s="3"/>
      <c r="K33" s="3"/>
      <c r="L33" s="3"/>
      <c r="M33" s="3"/>
      <c r="N33" s="3"/>
      <c r="O33" s="3"/>
    </row>
    <row r="34" spans="1:15" ht="12.75" customHeight="1" x14ac:dyDescent="0.3">
      <c r="A34" s="8"/>
      <c r="B34" s="8"/>
      <c r="C34" s="8"/>
      <c r="D34" s="8"/>
      <c r="E34" s="8"/>
      <c r="F34" s="8"/>
      <c r="G34" s="8"/>
      <c r="H34" s="8"/>
      <c r="I34" s="8"/>
      <c r="J34" s="8"/>
      <c r="K34" s="8"/>
      <c r="L34" s="8"/>
      <c r="M34" s="8"/>
      <c r="N34" s="8"/>
      <c r="O34" s="3"/>
    </row>
    <row r="35" spans="1:15" x14ac:dyDescent="0.3">
      <c r="A35" s="3"/>
      <c r="B35" s="3"/>
      <c r="C35" s="3"/>
      <c r="D35" s="3"/>
      <c r="E35" s="3"/>
      <c r="F35" s="3"/>
      <c r="G35" s="3"/>
      <c r="H35" s="3"/>
      <c r="I35" s="3"/>
      <c r="J35" s="3"/>
      <c r="K35" s="3"/>
      <c r="L35" s="3"/>
      <c r="M35" s="3"/>
      <c r="N35" s="3"/>
    </row>
    <row r="36" spans="1:15" s="21" customFormat="1" ht="12.75" customHeight="1" x14ac:dyDescent="0.3">
      <c r="A36" s="212" t="s">
        <v>21</v>
      </c>
      <c r="B36" s="212"/>
      <c r="C36" s="212"/>
      <c r="D36" s="212"/>
      <c r="E36" s="212"/>
      <c r="F36" s="212"/>
      <c r="G36" s="212"/>
      <c r="H36" s="212"/>
      <c r="I36" s="212"/>
      <c r="J36" s="212"/>
      <c r="K36" s="212"/>
      <c r="L36" s="164" t="str">
        <f>'[1]Prisliste tillæg'!$J$9</f>
        <v>s.53 og s.208</v>
      </c>
      <c r="M36" s="163"/>
      <c r="N36" s="163"/>
    </row>
    <row r="37" spans="1:15" s="21" customFormat="1" ht="12.75" customHeight="1" thickBot="1" x14ac:dyDescent="0.35">
      <c r="A37" s="22"/>
      <c r="B37" s="22"/>
      <c r="C37" s="22"/>
      <c r="D37" s="22"/>
      <c r="E37" s="22"/>
      <c r="F37" s="22"/>
      <c r="G37" s="22"/>
      <c r="H37" s="22"/>
      <c r="I37" s="22"/>
      <c r="J37" s="22"/>
      <c r="K37" s="22"/>
      <c r="L37" s="22"/>
      <c r="M37" s="22"/>
      <c r="N37" s="22"/>
    </row>
    <row r="38" spans="1:15" s="21" customFormat="1" ht="12.75" customHeight="1" thickBot="1" x14ac:dyDescent="0.35">
      <c r="A38" s="22"/>
      <c r="D38" s="168" t="s">
        <v>22</v>
      </c>
      <c r="E38" s="169"/>
      <c r="F38" s="169"/>
      <c r="G38" s="169"/>
      <c r="H38" s="169"/>
      <c r="I38" s="169"/>
      <c r="J38" s="169"/>
      <c r="K38" s="169"/>
      <c r="L38" s="169"/>
      <c r="M38" s="169"/>
      <c r="N38" s="170"/>
    </row>
    <row r="39" spans="1:15" s="21" customFormat="1" ht="25.5" customHeight="1" x14ac:dyDescent="0.3">
      <c r="A39" s="22"/>
      <c r="D39" s="19" t="s">
        <v>23</v>
      </c>
      <c r="E39" s="6"/>
      <c r="F39" s="192" t="s">
        <v>24</v>
      </c>
      <c r="G39" s="193"/>
      <c r="H39" s="193"/>
      <c r="I39" s="192" t="s">
        <v>24</v>
      </c>
      <c r="J39" s="193"/>
      <c r="K39" s="193"/>
      <c r="L39" s="192" t="s">
        <v>24</v>
      </c>
      <c r="M39" s="6"/>
      <c r="N39" s="194"/>
    </row>
    <row r="40" spans="1:15" s="21" customFormat="1" ht="38.25" customHeight="1" x14ac:dyDescent="0.3">
      <c r="A40" s="22"/>
      <c r="D40" s="60" t="s">
        <v>25</v>
      </c>
      <c r="E40" s="5"/>
      <c r="F40" s="32"/>
      <c r="G40" s="33" t="s">
        <v>26</v>
      </c>
      <c r="H40" s="32"/>
      <c r="I40" s="35"/>
      <c r="J40" s="47" t="s">
        <v>27</v>
      </c>
      <c r="K40" s="48"/>
      <c r="L40" s="45"/>
      <c r="M40" s="46" t="s">
        <v>28</v>
      </c>
      <c r="N40" s="39"/>
    </row>
    <row r="41" spans="1:15" s="21" customFormat="1" ht="12.75" customHeight="1" x14ac:dyDescent="0.3">
      <c r="A41" s="22"/>
      <c r="D41" s="89">
        <v>5</v>
      </c>
      <c r="E41" s="5"/>
      <c r="F41" s="174">
        <v>1</v>
      </c>
      <c r="G41" s="127">
        <f>'1'!$H$17</f>
        <v>77.188112880629461</v>
      </c>
      <c r="H41" s="32" t="s">
        <v>29</v>
      </c>
      <c r="I41" s="175">
        <f>F45+1</f>
        <v>4</v>
      </c>
      <c r="J41" s="130">
        <f>'4'!$H$17</f>
        <v>71.314250636236977</v>
      </c>
      <c r="K41" s="35" t="s">
        <v>29</v>
      </c>
      <c r="L41" s="176">
        <f>I45+1</f>
        <v>7</v>
      </c>
      <c r="M41" s="131">
        <f>'7'!$H$17</f>
        <v>67.976457048894176</v>
      </c>
      <c r="N41" s="39" t="s">
        <v>29</v>
      </c>
    </row>
    <row r="42" spans="1:15" s="21" customFormat="1" ht="12.75" customHeight="1" x14ac:dyDescent="0.3">
      <c r="A42" s="22"/>
      <c r="D42" s="89"/>
      <c r="E42" s="5"/>
      <c r="F42" s="110"/>
      <c r="G42" s="34"/>
      <c r="H42" s="32"/>
      <c r="I42" s="111"/>
      <c r="J42" s="36"/>
      <c r="K42" s="35"/>
      <c r="L42" s="112"/>
      <c r="M42" s="37"/>
      <c r="N42" s="39"/>
    </row>
    <row r="43" spans="1:15" s="21" customFormat="1" ht="12.75" customHeight="1" x14ac:dyDescent="0.3">
      <c r="A43" s="22"/>
      <c r="D43" s="89">
        <v>20</v>
      </c>
      <c r="E43" s="5"/>
      <c r="F43" s="174">
        <f>F41+1</f>
        <v>2</v>
      </c>
      <c r="G43" s="127">
        <f>'2'!$H$17</f>
        <v>48.453636909593023</v>
      </c>
      <c r="H43" s="32" t="s">
        <v>29</v>
      </c>
      <c r="I43" s="175">
        <f>I41+1</f>
        <v>5</v>
      </c>
      <c r="J43" s="130">
        <f>'5'!$H$17</f>
        <v>42.579774665200553</v>
      </c>
      <c r="K43" s="35" t="s">
        <v>29</v>
      </c>
      <c r="L43" s="176">
        <f>L41+1</f>
        <v>8</v>
      </c>
      <c r="M43" s="131">
        <f>'8'!$H$17</f>
        <v>39.241981077857744</v>
      </c>
      <c r="N43" s="39" t="s">
        <v>29</v>
      </c>
    </row>
    <row r="44" spans="1:15" s="21" customFormat="1" ht="12.75" customHeight="1" x14ac:dyDescent="0.3">
      <c r="A44" s="22"/>
      <c r="D44" s="89"/>
      <c r="E44" s="5"/>
      <c r="F44" s="110"/>
      <c r="G44" s="34"/>
      <c r="H44" s="32"/>
      <c r="I44" s="111"/>
      <c r="J44" s="36"/>
      <c r="K44" s="35"/>
      <c r="L44" s="112"/>
      <c r="M44" s="37"/>
      <c r="N44" s="39"/>
    </row>
    <row r="45" spans="1:15" s="21" customFormat="1" ht="12.75" customHeight="1" thickBot="1" x14ac:dyDescent="0.35">
      <c r="A45" s="22"/>
      <c r="D45" s="91">
        <v>100</v>
      </c>
      <c r="E45" s="104"/>
      <c r="F45" s="177">
        <f>F43+1</f>
        <v>3</v>
      </c>
      <c r="G45" s="128">
        <f>'3'!$H$17</f>
        <v>40.791109983983311</v>
      </c>
      <c r="H45" s="42" t="s">
        <v>29</v>
      </c>
      <c r="I45" s="178">
        <f>I43+1</f>
        <v>6</v>
      </c>
      <c r="J45" s="129">
        <f>'6'!$H$17</f>
        <v>34.917247739590842</v>
      </c>
      <c r="K45" s="43" t="s">
        <v>29</v>
      </c>
      <c r="L45" s="179">
        <f>L43+1</f>
        <v>9</v>
      </c>
      <c r="M45" s="132">
        <f>'9'!$H$17</f>
        <v>31.579454152248029</v>
      </c>
      <c r="N45" s="44" t="s">
        <v>29</v>
      </c>
    </row>
    <row r="46" spans="1:15" s="21" customFormat="1" ht="12.75" customHeight="1" x14ac:dyDescent="0.3">
      <c r="A46" s="22"/>
      <c r="B46" s="22"/>
      <c r="C46" s="22"/>
      <c r="D46" s="22"/>
      <c r="E46" s="22"/>
      <c r="F46" s="22"/>
      <c r="G46" s="22"/>
      <c r="H46" s="22"/>
      <c r="I46" s="22"/>
      <c r="J46" s="22"/>
      <c r="K46" s="22"/>
      <c r="L46" s="22"/>
      <c r="M46" s="22"/>
      <c r="N46" s="22"/>
    </row>
    <row r="47" spans="1:15" ht="14" thickBot="1" x14ac:dyDescent="0.35">
      <c r="A47" s="3"/>
      <c r="B47" s="3"/>
      <c r="C47" s="3"/>
      <c r="D47" s="3"/>
      <c r="E47" s="3"/>
      <c r="F47" s="3"/>
      <c r="G47" s="3"/>
      <c r="H47" s="3"/>
      <c r="I47" s="3"/>
      <c r="J47" s="3"/>
      <c r="K47" s="3"/>
      <c r="L47" s="3"/>
      <c r="M47" s="3"/>
      <c r="N47" s="3"/>
    </row>
    <row r="48" spans="1:15" ht="13.5" customHeight="1" thickBot="1" x14ac:dyDescent="0.35">
      <c r="A48" s="8"/>
      <c r="B48" s="165" t="s">
        <v>30</v>
      </c>
      <c r="C48" s="166"/>
      <c r="D48" s="166"/>
      <c r="E48" s="166"/>
      <c r="F48" s="166"/>
      <c r="G48" s="166"/>
      <c r="H48" s="166"/>
      <c r="I48" s="166"/>
      <c r="J48" s="166"/>
      <c r="K48" s="166"/>
      <c r="L48" s="166"/>
      <c r="M48" s="166"/>
      <c r="N48" s="167"/>
    </row>
    <row r="49" spans="2:14" ht="25" x14ac:dyDescent="0.3">
      <c r="B49" s="29" t="s">
        <v>31</v>
      </c>
      <c r="C49" s="30"/>
      <c r="D49" s="100"/>
      <c r="E49" s="100"/>
      <c r="F49" s="61" t="s">
        <v>24</v>
      </c>
      <c r="G49" s="195"/>
      <c r="H49" s="195"/>
      <c r="I49" s="61" t="s">
        <v>24</v>
      </c>
      <c r="J49" s="195"/>
      <c r="K49" s="195"/>
      <c r="L49" s="61" t="s">
        <v>24</v>
      </c>
      <c r="M49" s="30"/>
      <c r="N49" s="196"/>
    </row>
    <row r="50" spans="2:14" ht="37.5" x14ac:dyDescent="0.3">
      <c r="B50" s="38" t="s">
        <v>32</v>
      </c>
      <c r="C50" s="31" t="s">
        <v>25</v>
      </c>
      <c r="D50" s="210" t="s">
        <v>33</v>
      </c>
      <c r="E50" s="211"/>
      <c r="F50" s="50"/>
      <c r="G50" s="51" t="s">
        <v>26</v>
      </c>
      <c r="H50" s="50"/>
      <c r="I50" s="53"/>
      <c r="J50" s="54" t="s">
        <v>27</v>
      </c>
      <c r="K50" s="53"/>
      <c r="L50" s="56"/>
      <c r="M50" s="57" t="s">
        <v>28</v>
      </c>
      <c r="N50" s="58"/>
    </row>
    <row r="51" spans="2:14" ht="12.75" customHeight="1" x14ac:dyDescent="0.3">
      <c r="B51" s="209" t="s">
        <v>34</v>
      </c>
      <c r="C51" s="90">
        <f>D41</f>
        <v>5</v>
      </c>
      <c r="D51" s="203" t="s">
        <v>35</v>
      </c>
      <c r="E51" s="204"/>
      <c r="F51" s="180">
        <f>L45+1</f>
        <v>10</v>
      </c>
      <c r="G51" s="101">
        <f>'10'!$J$20</f>
        <v>125.48140480416386</v>
      </c>
      <c r="H51" s="50" t="s">
        <v>29</v>
      </c>
      <c r="I51" s="181">
        <f>F79+1</f>
        <v>34</v>
      </c>
      <c r="J51" s="103">
        <f>'34'!$J$20</f>
        <v>113.04648751798479</v>
      </c>
      <c r="K51" s="53" t="s">
        <v>29</v>
      </c>
      <c r="L51" s="182">
        <f>I79+1</f>
        <v>58</v>
      </c>
      <c r="M51" s="102">
        <f>'58'!$J$21</f>
        <v>106.02730394460212</v>
      </c>
      <c r="N51" s="58" t="s">
        <v>29</v>
      </c>
    </row>
    <row r="52" spans="2:14" x14ac:dyDescent="0.3">
      <c r="B52" s="209"/>
      <c r="C52" s="109"/>
      <c r="D52" s="203" t="s">
        <v>36</v>
      </c>
      <c r="E52" s="204"/>
      <c r="F52" s="180">
        <f>1+F51</f>
        <v>11</v>
      </c>
      <c r="G52" s="101">
        <f>'11'!$J$20</f>
        <v>108.66154300127955</v>
      </c>
      <c r="H52" s="50" t="s">
        <v>29</v>
      </c>
      <c r="I52" s="181">
        <f>1+I51</f>
        <v>35</v>
      </c>
      <c r="J52" s="103">
        <f>'35'!$J$20</f>
        <v>98.729970905607573</v>
      </c>
      <c r="K52" s="53" t="s">
        <v>29</v>
      </c>
      <c r="L52" s="182">
        <f>1+L51</f>
        <v>59</v>
      </c>
      <c r="M52" s="102">
        <f>'59'!$J$21</f>
        <v>93.166981593369556</v>
      </c>
      <c r="N52" s="58" t="s">
        <v>29</v>
      </c>
    </row>
    <row r="53" spans="2:14" x14ac:dyDescent="0.3">
      <c r="B53" s="17"/>
      <c r="C53" s="90"/>
      <c r="D53" s="203" t="s">
        <v>37</v>
      </c>
      <c r="E53" s="204"/>
      <c r="F53" s="180">
        <f t="shared" ref="F53:F59" si="0">1+F52</f>
        <v>12</v>
      </c>
      <c r="G53" s="101">
        <f>'12'!$J$20</f>
        <v>102.95129808959993</v>
      </c>
      <c r="H53" s="50" t="s">
        <v>29</v>
      </c>
      <c r="I53" s="181">
        <f t="shared" ref="I53:I59" si="1">1+I52</f>
        <v>36</v>
      </c>
      <c r="J53" s="103">
        <f>'36'!$J$20</f>
        <v>93.952344790391393</v>
      </c>
      <c r="K53" s="53" t="s">
        <v>29</v>
      </c>
      <c r="L53" s="182">
        <f t="shared" ref="L53:L59" si="2">1+L52</f>
        <v>60</v>
      </c>
      <c r="M53" s="102">
        <f>'60'!$J$21</f>
        <v>88.896569209563339</v>
      </c>
      <c r="N53" s="58" t="s">
        <v>29</v>
      </c>
    </row>
    <row r="54" spans="2:14" x14ac:dyDescent="0.3">
      <c r="B54" s="7"/>
      <c r="C54" s="90"/>
      <c r="D54" s="88" t="s">
        <v>38</v>
      </c>
      <c r="E54" s="88"/>
      <c r="F54" s="180">
        <f t="shared" si="0"/>
        <v>13</v>
      </c>
      <c r="G54" s="101">
        <f>'13'!$J$20</f>
        <v>97.404670510633224</v>
      </c>
      <c r="H54" s="50" t="s">
        <v>29</v>
      </c>
      <c r="I54" s="181">
        <f t="shared" si="1"/>
        <v>37</v>
      </c>
      <c r="J54" s="103">
        <f>'37'!$J$20</f>
        <v>89.20744214171782</v>
      </c>
      <c r="K54" s="53" t="s">
        <v>29</v>
      </c>
      <c r="L54" s="182">
        <f t="shared" si="2"/>
        <v>61</v>
      </c>
      <c r="M54" s="102">
        <f>'61'!$J$21</f>
        <v>84.577071625943248</v>
      </c>
      <c r="N54" s="58" t="s">
        <v>29</v>
      </c>
    </row>
    <row r="55" spans="2:14" x14ac:dyDescent="0.3">
      <c r="B55" s="7"/>
      <c r="C55" s="90"/>
      <c r="D55" s="205"/>
      <c r="E55" s="206"/>
      <c r="F55" s="113"/>
      <c r="G55" s="101"/>
      <c r="H55" s="50"/>
      <c r="I55" s="114"/>
      <c r="J55" s="103"/>
      <c r="K55" s="53"/>
      <c r="L55" s="115"/>
      <c r="M55" s="102"/>
      <c r="N55" s="58"/>
    </row>
    <row r="56" spans="2:14" x14ac:dyDescent="0.3">
      <c r="B56" s="17"/>
      <c r="C56" s="90">
        <f>D43</f>
        <v>20</v>
      </c>
      <c r="D56" s="203" t="s">
        <v>35</v>
      </c>
      <c r="E56" s="204"/>
      <c r="F56" s="180">
        <f>F54+1</f>
        <v>14</v>
      </c>
      <c r="G56" s="101">
        <f>'14'!$J$20</f>
        <v>94.837514560368078</v>
      </c>
      <c r="H56" s="50" t="s">
        <v>29</v>
      </c>
      <c r="I56" s="181">
        <f>I54+1</f>
        <v>38</v>
      </c>
      <c r="J56" s="103">
        <f>'38'!$J$20</f>
        <v>82.40259727418902</v>
      </c>
      <c r="K56" s="53" t="s">
        <v>29</v>
      </c>
      <c r="L56" s="182">
        <f>L54+1</f>
        <v>62</v>
      </c>
      <c r="M56" s="102">
        <f>'62'!$J$21</f>
        <v>75.383413700806358</v>
      </c>
      <c r="N56" s="58" t="s">
        <v>29</v>
      </c>
    </row>
    <row r="57" spans="2:14" x14ac:dyDescent="0.3">
      <c r="B57" s="17"/>
      <c r="C57" s="90"/>
      <c r="D57" s="203" t="s">
        <v>36</v>
      </c>
      <c r="E57" s="204"/>
      <c r="F57" s="180">
        <f t="shared" si="0"/>
        <v>15</v>
      </c>
      <c r="G57" s="101">
        <f>'15'!$J$20</f>
        <v>78.017652757483759</v>
      </c>
      <c r="H57" s="50" t="s">
        <v>29</v>
      </c>
      <c r="I57" s="181">
        <f t="shared" si="1"/>
        <v>39</v>
      </c>
      <c r="J57" s="103">
        <f>'39'!$J$20</f>
        <v>68.086080661811792</v>
      </c>
      <c r="K57" s="53" t="s">
        <v>29</v>
      </c>
      <c r="L57" s="182">
        <f t="shared" si="2"/>
        <v>63</v>
      </c>
      <c r="M57" s="102">
        <f>'63'!$J$21</f>
        <v>62.523091349573804</v>
      </c>
      <c r="N57" s="58" t="s">
        <v>29</v>
      </c>
    </row>
    <row r="58" spans="2:14" x14ac:dyDescent="0.3">
      <c r="B58" s="17"/>
      <c r="C58" s="90"/>
      <c r="D58" s="203" t="s">
        <v>37</v>
      </c>
      <c r="E58" s="204"/>
      <c r="F58" s="180">
        <f t="shared" si="0"/>
        <v>16</v>
      </c>
      <c r="G58" s="101">
        <f>'16'!$J$20</f>
        <v>72.307407845804164</v>
      </c>
      <c r="H58" s="50" t="s">
        <v>29</v>
      </c>
      <c r="I58" s="181">
        <f t="shared" si="1"/>
        <v>40</v>
      </c>
      <c r="J58" s="103">
        <f>'40'!$J$20</f>
        <v>63.308454546595634</v>
      </c>
      <c r="K58" s="53" t="s">
        <v>29</v>
      </c>
      <c r="L58" s="182">
        <f t="shared" si="2"/>
        <v>64</v>
      </c>
      <c r="M58" s="102">
        <f>'64'!$J$21</f>
        <v>58.252678965767558</v>
      </c>
      <c r="N58" s="58" t="s">
        <v>29</v>
      </c>
    </row>
    <row r="59" spans="2:14" x14ac:dyDescent="0.3">
      <c r="B59" s="7"/>
      <c r="C59" s="90"/>
      <c r="D59" s="203" t="s">
        <v>38</v>
      </c>
      <c r="E59" s="204"/>
      <c r="F59" s="180">
        <f t="shared" si="0"/>
        <v>17</v>
      </c>
      <c r="G59" s="101">
        <f>'17'!$J$20</f>
        <v>66.760780266837457</v>
      </c>
      <c r="H59" s="50" t="s">
        <v>29</v>
      </c>
      <c r="I59" s="181">
        <f t="shared" si="1"/>
        <v>41</v>
      </c>
      <c r="J59" s="103">
        <f>'41'!$J$20</f>
        <v>58.563551897922039</v>
      </c>
      <c r="K59" s="53" t="s">
        <v>29</v>
      </c>
      <c r="L59" s="182">
        <f t="shared" si="2"/>
        <v>65</v>
      </c>
      <c r="M59" s="102">
        <f>'65'!$J$21</f>
        <v>53.933181382147467</v>
      </c>
      <c r="N59" s="58" t="s">
        <v>29</v>
      </c>
    </row>
    <row r="60" spans="2:14" x14ac:dyDescent="0.3">
      <c r="B60" s="7"/>
      <c r="C60" s="90"/>
      <c r="D60" s="205"/>
      <c r="E60" s="206"/>
      <c r="F60" s="113"/>
      <c r="G60" s="101"/>
      <c r="H60" s="50"/>
      <c r="I60" s="114"/>
      <c r="J60" s="103"/>
      <c r="K60" s="53"/>
      <c r="L60" s="115"/>
      <c r="M60" s="102"/>
      <c r="N60" s="58"/>
    </row>
    <row r="61" spans="2:14" x14ac:dyDescent="0.3">
      <c r="B61" s="17"/>
      <c r="C61" s="90">
        <f>D45</f>
        <v>100</v>
      </c>
      <c r="D61" s="203" t="s">
        <v>35</v>
      </c>
      <c r="E61" s="204"/>
      <c r="F61" s="180">
        <f>F59+1</f>
        <v>18</v>
      </c>
      <c r="G61" s="101">
        <f>'18'!$J$20</f>
        <v>86.665810495355913</v>
      </c>
      <c r="H61" s="50" t="s">
        <v>29</v>
      </c>
      <c r="I61" s="181">
        <f>I59+1</f>
        <v>42</v>
      </c>
      <c r="J61" s="103">
        <f>'42'!$J$20</f>
        <v>74.230893209176827</v>
      </c>
      <c r="K61" s="53" t="s">
        <v>29</v>
      </c>
      <c r="L61" s="182">
        <f>L59+1</f>
        <v>66</v>
      </c>
      <c r="M61" s="102">
        <f>'66'!$J$21</f>
        <v>67.211709635794151</v>
      </c>
      <c r="N61" s="58" t="s">
        <v>29</v>
      </c>
    </row>
    <row r="62" spans="2:14" x14ac:dyDescent="0.3">
      <c r="B62" s="17"/>
      <c r="C62" s="90"/>
      <c r="D62" s="203" t="s">
        <v>36</v>
      </c>
      <c r="E62" s="204"/>
      <c r="F62" s="180">
        <f t="shared" ref="F62:F64" si="3">1+F61</f>
        <v>19</v>
      </c>
      <c r="G62" s="101">
        <f>'19'!$J$20</f>
        <v>69.845948692471552</v>
      </c>
      <c r="H62" s="50" t="s">
        <v>29</v>
      </c>
      <c r="I62" s="181">
        <f t="shared" ref="I62:I64" si="4">1+I61</f>
        <v>43</v>
      </c>
      <c r="J62" s="103">
        <f>'43'!$J$20</f>
        <v>59.914376596799599</v>
      </c>
      <c r="K62" s="53" t="s">
        <v>29</v>
      </c>
      <c r="L62" s="182">
        <f t="shared" ref="L62:L64" si="5">1+L61</f>
        <v>67</v>
      </c>
      <c r="M62" s="102">
        <f>'67'!$J$21</f>
        <v>54.351387284561596</v>
      </c>
      <c r="N62" s="58" t="s">
        <v>29</v>
      </c>
    </row>
    <row r="63" spans="2:14" x14ac:dyDescent="0.3">
      <c r="B63" s="17"/>
      <c r="C63" s="90"/>
      <c r="D63" s="203" t="s">
        <v>37</v>
      </c>
      <c r="E63" s="204"/>
      <c r="F63" s="180">
        <f t="shared" si="3"/>
        <v>20</v>
      </c>
      <c r="G63" s="101">
        <f>'20'!$J$20</f>
        <v>64.135703780791971</v>
      </c>
      <c r="H63" s="50" t="s">
        <v>29</v>
      </c>
      <c r="I63" s="181">
        <f t="shared" si="4"/>
        <v>44</v>
      </c>
      <c r="J63" s="103">
        <f>'44'!$J$20</f>
        <v>55.136750481583427</v>
      </c>
      <c r="K63" s="53" t="s">
        <v>29</v>
      </c>
      <c r="L63" s="182">
        <f t="shared" si="5"/>
        <v>68</v>
      </c>
      <c r="M63" s="102">
        <f>'68'!$J$21</f>
        <v>50.080974900755365</v>
      </c>
      <c r="N63" s="58" t="s">
        <v>29</v>
      </c>
    </row>
    <row r="64" spans="2:14" x14ac:dyDescent="0.3">
      <c r="B64" s="17"/>
      <c r="C64" s="90"/>
      <c r="D64" s="203" t="s">
        <v>38</v>
      </c>
      <c r="E64" s="204"/>
      <c r="F64" s="180">
        <f t="shared" si="3"/>
        <v>21</v>
      </c>
      <c r="G64" s="101">
        <f>'21'!$J$20</f>
        <v>58.58907620182525</v>
      </c>
      <c r="H64" s="50" t="s">
        <v>29</v>
      </c>
      <c r="I64" s="181">
        <f t="shared" si="4"/>
        <v>45</v>
      </c>
      <c r="J64" s="103">
        <f>'45'!$J$20</f>
        <v>50.391847832909839</v>
      </c>
      <c r="K64" s="53" t="s">
        <v>29</v>
      </c>
      <c r="L64" s="182">
        <f t="shared" si="5"/>
        <v>69</v>
      </c>
      <c r="M64" s="102">
        <f>'69'!$J$21</f>
        <v>45.761477317135267</v>
      </c>
      <c r="N64" s="58" t="s">
        <v>29</v>
      </c>
    </row>
    <row r="65" spans="2:14" x14ac:dyDescent="0.3">
      <c r="B65" s="7"/>
      <c r="C65" s="90"/>
      <c r="D65" s="205"/>
      <c r="E65" s="206"/>
      <c r="F65" s="113"/>
      <c r="G65" s="101"/>
      <c r="H65" s="50"/>
      <c r="I65" s="114"/>
      <c r="J65" s="103"/>
      <c r="K65" s="53"/>
      <c r="L65" s="115"/>
      <c r="M65" s="102"/>
      <c r="N65" s="58"/>
    </row>
    <row r="66" spans="2:14" ht="12.75" customHeight="1" x14ac:dyDescent="0.3">
      <c r="B66" s="209" t="s">
        <v>39</v>
      </c>
      <c r="C66" s="90">
        <f>C51</f>
        <v>5</v>
      </c>
      <c r="D66" s="203" t="s">
        <v>35</v>
      </c>
      <c r="E66" s="204"/>
      <c r="F66" s="180">
        <f>F64+1</f>
        <v>22</v>
      </c>
      <c r="G66" s="101">
        <f>'22'!$J$20</f>
        <v>132.30424757829107</v>
      </c>
      <c r="H66" s="50" t="s">
        <v>29</v>
      </c>
      <c r="I66" s="181">
        <f>I64+1</f>
        <v>46</v>
      </c>
      <c r="J66" s="103">
        <f>'46'!$J$20</f>
        <v>118.85490282929212</v>
      </c>
      <c r="K66" s="53" t="s">
        <v>29</v>
      </c>
      <c r="L66" s="182">
        <f>L64+1</f>
        <v>70</v>
      </c>
      <c r="M66" s="102">
        <f>'70'!$J$21</f>
        <v>111.31214379122825</v>
      </c>
      <c r="N66" s="58" t="s">
        <v>29</v>
      </c>
    </row>
    <row r="67" spans="2:14" x14ac:dyDescent="0.3">
      <c r="B67" s="209"/>
      <c r="C67" s="109"/>
      <c r="D67" s="203" t="s">
        <v>36</v>
      </c>
      <c r="E67" s="204"/>
      <c r="F67" s="180">
        <f>1+F66</f>
        <v>23</v>
      </c>
      <c r="G67" s="101">
        <f>'23'!$J$20</f>
        <v>113.94638284790564</v>
      </c>
      <c r="H67" s="50" t="s">
        <v>29</v>
      </c>
      <c r="I67" s="181">
        <f>1+I66</f>
        <v>47</v>
      </c>
      <c r="J67" s="103">
        <f>'47'!$J$20</f>
        <v>103.26217102175443</v>
      </c>
      <c r="K67" s="53" t="s">
        <v>29</v>
      </c>
      <c r="L67" s="182">
        <f>1+L66</f>
        <v>71</v>
      </c>
      <c r="M67" s="102">
        <f>'71'!$J$21</f>
        <v>97.257414911191617</v>
      </c>
      <c r="N67" s="58" t="s">
        <v>29</v>
      </c>
    </row>
    <row r="68" spans="2:14" x14ac:dyDescent="0.3">
      <c r="B68" s="209"/>
      <c r="C68" s="90"/>
      <c r="D68" s="203" t="s">
        <v>37</v>
      </c>
      <c r="E68" s="204"/>
      <c r="F68" s="180">
        <f>1+F67</f>
        <v>24</v>
      </c>
      <c r="G68" s="101">
        <f>'24'!$J$20</f>
        <v>107.76164767135867</v>
      </c>
      <c r="H68" s="50" t="s">
        <v>29</v>
      </c>
      <c r="I68" s="181">
        <f>1+I67</f>
        <v>48</v>
      </c>
      <c r="J68" s="103">
        <f>'48'!$J$20</f>
        <v>98.042778108213454</v>
      </c>
      <c r="K68" s="53" t="s">
        <v>29</v>
      </c>
      <c r="L68" s="182">
        <f>1+L67</f>
        <v>72</v>
      </c>
      <c r="M68" s="102">
        <f>'72'!$J$21</f>
        <v>92.627044395417059</v>
      </c>
      <c r="N68" s="58" t="s">
        <v>29</v>
      </c>
    </row>
    <row r="69" spans="2:14" x14ac:dyDescent="0.3">
      <c r="B69" s="17"/>
      <c r="C69" s="90"/>
      <c r="D69" s="203" t="s">
        <v>38</v>
      </c>
      <c r="E69" s="204"/>
      <c r="F69" s="180">
        <f>1+F68</f>
        <v>25</v>
      </c>
      <c r="G69" s="101">
        <f>'25'!$J$20</f>
        <v>101.70780636098203</v>
      </c>
      <c r="H69" s="50" t="s">
        <v>29</v>
      </c>
      <c r="I69" s="181">
        <f>1+I68</f>
        <v>49</v>
      </c>
      <c r="J69" s="103">
        <f>'49'!$J$20</f>
        <v>92.856108661215103</v>
      </c>
      <c r="K69" s="53" t="s">
        <v>29</v>
      </c>
      <c r="L69" s="182">
        <f>1+L68</f>
        <v>73</v>
      </c>
      <c r="M69" s="102">
        <f>'73'!$J$21</f>
        <v>87.898503480014753</v>
      </c>
      <c r="N69" s="58" t="s">
        <v>29</v>
      </c>
    </row>
    <row r="70" spans="2:14" x14ac:dyDescent="0.3">
      <c r="B70" s="7"/>
      <c r="C70" s="90"/>
      <c r="D70" s="205"/>
      <c r="E70" s="206"/>
      <c r="F70" s="113"/>
      <c r="G70" s="101"/>
      <c r="H70" s="50"/>
      <c r="I70" s="114"/>
      <c r="J70" s="103"/>
      <c r="K70" s="53"/>
      <c r="L70" s="115"/>
      <c r="M70" s="102"/>
      <c r="N70" s="58"/>
    </row>
    <row r="71" spans="2:14" x14ac:dyDescent="0.3">
      <c r="B71" s="17"/>
      <c r="C71" s="90">
        <f>C56</f>
        <v>20</v>
      </c>
      <c r="D71" s="203" t="s">
        <v>35</v>
      </c>
      <c r="E71" s="204"/>
      <c r="F71" s="180">
        <f t="shared" ref="F71" si="6">F69+1</f>
        <v>26</v>
      </c>
      <c r="G71" s="101">
        <f>'26'!$J$20</f>
        <v>101.66035733449529</v>
      </c>
      <c r="H71" s="50" t="s">
        <v>29</v>
      </c>
      <c r="I71" s="181">
        <f t="shared" ref="I71" si="7">I69+1</f>
        <v>50</v>
      </c>
      <c r="J71" s="103">
        <f>'50'!$J$20</f>
        <v>88.211012585496348</v>
      </c>
      <c r="K71" s="53" t="s">
        <v>29</v>
      </c>
      <c r="L71" s="182">
        <f t="shared" ref="L71" si="8">L69+1</f>
        <v>74</v>
      </c>
      <c r="M71" s="102">
        <f>'74'!$J$21</f>
        <v>80.668253547432471</v>
      </c>
      <c r="N71" s="58" t="s">
        <v>29</v>
      </c>
    </row>
    <row r="72" spans="2:14" x14ac:dyDescent="0.3">
      <c r="B72" s="17"/>
      <c r="C72" s="90"/>
      <c r="D72" s="203" t="s">
        <v>36</v>
      </c>
      <c r="E72" s="204"/>
      <c r="F72" s="180">
        <f t="shared" ref="F72:F74" si="9">1+F71</f>
        <v>27</v>
      </c>
      <c r="G72" s="101">
        <f>'27'!$J$20</f>
        <v>83.302492604109872</v>
      </c>
      <c r="H72" s="50" t="s">
        <v>29</v>
      </c>
      <c r="I72" s="181">
        <f t="shared" ref="I72:I74" si="10">1+I71</f>
        <v>51</v>
      </c>
      <c r="J72" s="103">
        <f>'51'!$J$20</f>
        <v>72.618280777958645</v>
      </c>
      <c r="K72" s="53" t="s">
        <v>29</v>
      </c>
      <c r="L72" s="182">
        <f t="shared" ref="L72:L74" si="11">1+L71</f>
        <v>75</v>
      </c>
      <c r="M72" s="102">
        <f>'75'!$J$21</f>
        <v>66.613524667395865</v>
      </c>
      <c r="N72" s="58" t="s">
        <v>29</v>
      </c>
    </row>
    <row r="73" spans="2:14" x14ac:dyDescent="0.3">
      <c r="B73" s="17"/>
      <c r="C73" s="90"/>
      <c r="D73" s="203" t="s">
        <v>37</v>
      </c>
      <c r="E73" s="204"/>
      <c r="F73" s="180">
        <f t="shared" si="9"/>
        <v>28</v>
      </c>
      <c r="G73" s="101">
        <f>'28'!$J$20</f>
        <v>77.117757427562907</v>
      </c>
      <c r="H73" s="50" t="s">
        <v>29</v>
      </c>
      <c r="I73" s="181">
        <f t="shared" si="10"/>
        <v>52</v>
      </c>
      <c r="J73" s="103">
        <f>'52'!$J$20</f>
        <v>67.398887864417688</v>
      </c>
      <c r="K73" s="53" t="s">
        <v>29</v>
      </c>
      <c r="L73" s="182">
        <f t="shared" si="11"/>
        <v>76</v>
      </c>
      <c r="M73" s="102">
        <f>'76'!$J$21</f>
        <v>61.983154151621278</v>
      </c>
      <c r="N73" s="58" t="s">
        <v>29</v>
      </c>
    </row>
    <row r="74" spans="2:14" x14ac:dyDescent="0.3">
      <c r="B74" s="17"/>
      <c r="C74" s="90"/>
      <c r="D74" s="203" t="s">
        <v>38</v>
      </c>
      <c r="E74" s="204"/>
      <c r="F74" s="180">
        <f t="shared" si="9"/>
        <v>29</v>
      </c>
      <c r="G74" s="101">
        <f>'29'!$J$20</f>
        <v>71.063916117186253</v>
      </c>
      <c r="H74" s="50" t="s">
        <v>29</v>
      </c>
      <c r="I74" s="181">
        <f t="shared" si="10"/>
        <v>53</v>
      </c>
      <c r="J74" s="103">
        <f>'53'!$J$20</f>
        <v>62.212218417419315</v>
      </c>
      <c r="K74" s="53" t="s">
        <v>29</v>
      </c>
      <c r="L74" s="182">
        <f t="shared" si="11"/>
        <v>77</v>
      </c>
      <c r="M74" s="102">
        <f>'77'!$J$21</f>
        <v>57.254613236218972</v>
      </c>
      <c r="N74" s="58" t="s">
        <v>29</v>
      </c>
    </row>
    <row r="75" spans="2:14" x14ac:dyDescent="0.3">
      <c r="B75" s="17"/>
      <c r="C75" s="90"/>
      <c r="D75" s="205"/>
      <c r="E75" s="206"/>
      <c r="F75" s="113"/>
      <c r="G75" s="101"/>
      <c r="H75" s="50"/>
      <c r="I75" s="114"/>
      <c r="J75" s="103"/>
      <c r="K75" s="53"/>
      <c r="L75" s="115"/>
      <c r="M75" s="102"/>
      <c r="N75" s="58"/>
    </row>
    <row r="76" spans="2:14" x14ac:dyDescent="0.3">
      <c r="B76" s="17"/>
      <c r="C76" s="90">
        <f>C61</f>
        <v>100</v>
      </c>
      <c r="D76" s="203" t="s">
        <v>35</v>
      </c>
      <c r="E76" s="204"/>
      <c r="F76" s="180">
        <f t="shared" ref="F76" si="12">F74+1</f>
        <v>30</v>
      </c>
      <c r="G76" s="101">
        <f>'30'!$J$20</f>
        <v>93.488653269483095</v>
      </c>
      <c r="H76" s="50" t="s">
        <v>29</v>
      </c>
      <c r="I76" s="181">
        <f t="shared" ref="I76" si="13">I74+1</f>
        <v>54</v>
      </c>
      <c r="J76" s="103">
        <f>'54'!$J$20</f>
        <v>80.039308520484155</v>
      </c>
      <c r="K76" s="53" t="s">
        <v>29</v>
      </c>
      <c r="L76" s="182">
        <f t="shared" ref="L76" si="14">L74+1</f>
        <v>78</v>
      </c>
      <c r="M76" s="102">
        <f>'78'!$J$21</f>
        <v>72.496549482420264</v>
      </c>
      <c r="N76" s="58" t="s">
        <v>29</v>
      </c>
    </row>
    <row r="77" spans="2:14" x14ac:dyDescent="0.3">
      <c r="B77" s="17"/>
      <c r="C77" s="90"/>
      <c r="D77" s="203" t="s">
        <v>36</v>
      </c>
      <c r="E77" s="204"/>
      <c r="F77" s="180">
        <f t="shared" ref="F77:F79" si="15">1+F76</f>
        <v>31</v>
      </c>
      <c r="G77" s="101">
        <f>'31'!$J$20</f>
        <v>75.130788539097679</v>
      </c>
      <c r="H77" s="50" t="s">
        <v>29</v>
      </c>
      <c r="I77" s="181">
        <f t="shared" ref="I77:I79" si="16">1+I76</f>
        <v>55</v>
      </c>
      <c r="J77" s="103">
        <f>'55'!$J$20</f>
        <v>64.446576712946452</v>
      </c>
      <c r="K77" s="53" t="s">
        <v>29</v>
      </c>
      <c r="L77" s="182">
        <f t="shared" ref="L77:L79" si="17">1+L76</f>
        <v>79</v>
      </c>
      <c r="M77" s="102">
        <f>'79'!$J$21</f>
        <v>58.441820602383658</v>
      </c>
      <c r="N77" s="58" t="s">
        <v>29</v>
      </c>
    </row>
    <row r="78" spans="2:14" x14ac:dyDescent="0.3">
      <c r="B78" s="17"/>
      <c r="C78" s="90"/>
      <c r="D78" s="203" t="s">
        <v>37</v>
      </c>
      <c r="E78" s="204"/>
      <c r="F78" s="180">
        <f t="shared" si="15"/>
        <v>32</v>
      </c>
      <c r="G78" s="101">
        <f>'32'!$J$20</f>
        <v>68.946053362550728</v>
      </c>
      <c r="H78" s="50" t="s">
        <v>29</v>
      </c>
      <c r="I78" s="181">
        <f t="shared" si="16"/>
        <v>56</v>
      </c>
      <c r="J78" s="103">
        <f>'56'!$J$20</f>
        <v>59.227183799405495</v>
      </c>
      <c r="K78" s="53" t="s">
        <v>29</v>
      </c>
      <c r="L78" s="182">
        <f t="shared" si="17"/>
        <v>80</v>
      </c>
      <c r="M78" s="102">
        <f>'80'!$J$21</f>
        <v>53.811450086609085</v>
      </c>
      <c r="N78" s="58" t="s">
        <v>29</v>
      </c>
    </row>
    <row r="79" spans="2:14" ht="14" thickBot="1" x14ac:dyDescent="0.35">
      <c r="B79" s="40"/>
      <c r="C79" s="92"/>
      <c r="D79" s="201" t="s">
        <v>38</v>
      </c>
      <c r="E79" s="202"/>
      <c r="F79" s="183">
        <f t="shared" si="15"/>
        <v>33</v>
      </c>
      <c r="G79" s="116">
        <f>'33'!$J$20</f>
        <v>62.892212052174067</v>
      </c>
      <c r="H79" s="52" t="s">
        <v>29</v>
      </c>
      <c r="I79" s="184">
        <f t="shared" si="16"/>
        <v>57</v>
      </c>
      <c r="J79" s="117">
        <f>'57'!$J$20</f>
        <v>54.040514352407122</v>
      </c>
      <c r="K79" s="55" t="s">
        <v>29</v>
      </c>
      <c r="L79" s="185">
        <f t="shared" si="17"/>
        <v>81</v>
      </c>
      <c r="M79" s="118">
        <f>'81'!$J$21</f>
        <v>49.082909171206779</v>
      </c>
      <c r="N79" s="59" t="s">
        <v>29</v>
      </c>
    </row>
    <row r="80" spans="2:14" x14ac:dyDescent="0.3">
      <c r="C80" s="1"/>
      <c r="F80" s="23"/>
      <c r="G80" s="24"/>
      <c r="H80" s="23"/>
      <c r="I80" s="25"/>
      <c r="J80" s="26"/>
      <c r="K80" s="25"/>
      <c r="L80" s="27"/>
      <c r="M80" s="28"/>
      <c r="N80" s="27"/>
    </row>
    <row r="81" spans="2:14" ht="14" thickBot="1" x14ac:dyDescent="0.35"/>
    <row r="82" spans="2:14" ht="14" thickBot="1" x14ac:dyDescent="0.35">
      <c r="B82" s="171" t="s">
        <v>40</v>
      </c>
      <c r="C82" s="172"/>
      <c r="D82" s="172"/>
      <c r="E82" s="172"/>
      <c r="F82" s="172"/>
      <c r="G82" s="172"/>
      <c r="H82" s="172"/>
      <c r="I82" s="172"/>
      <c r="J82" s="172"/>
      <c r="K82" s="172"/>
      <c r="L82" s="172"/>
      <c r="M82" s="172"/>
      <c r="N82" s="173"/>
    </row>
    <row r="83" spans="2:14" ht="25" x14ac:dyDescent="0.3">
      <c r="B83" s="19" t="s">
        <v>41</v>
      </c>
      <c r="C83" s="198"/>
      <c r="D83" s="198"/>
      <c r="E83" s="198"/>
      <c r="F83" s="192" t="s">
        <v>24</v>
      </c>
      <c r="G83" s="197"/>
      <c r="H83" s="197"/>
      <c r="I83" s="192" t="s">
        <v>24</v>
      </c>
      <c r="J83" s="197"/>
      <c r="K83" s="197"/>
      <c r="L83" s="192" t="s">
        <v>24</v>
      </c>
      <c r="M83" s="6"/>
      <c r="N83" s="194"/>
    </row>
    <row r="84" spans="2:14" ht="37.5" x14ac:dyDescent="0.3">
      <c r="B84" s="60" t="s">
        <v>25</v>
      </c>
      <c r="C84" s="199"/>
      <c r="D84" s="199"/>
      <c r="E84" s="199"/>
      <c r="F84" s="62"/>
      <c r="G84" s="63" t="s">
        <v>26</v>
      </c>
      <c r="H84" s="64"/>
      <c r="I84" s="66"/>
      <c r="J84" s="67" t="s">
        <v>27</v>
      </c>
      <c r="K84" s="66"/>
      <c r="L84" s="70"/>
      <c r="M84" s="49" t="s">
        <v>28</v>
      </c>
      <c r="N84" s="71"/>
    </row>
    <row r="85" spans="2:14" x14ac:dyDescent="0.3">
      <c r="B85" s="89">
        <f>C66</f>
        <v>5</v>
      </c>
      <c r="C85" s="200" t="s">
        <v>42</v>
      </c>
      <c r="D85" s="200"/>
      <c r="E85" s="200"/>
      <c r="F85" s="186">
        <f>L79+1</f>
        <v>82</v>
      </c>
      <c r="G85" s="133">
        <f>'82'!$H$20</f>
        <v>90.490202030186822</v>
      </c>
      <c r="H85" s="62" t="s">
        <v>29</v>
      </c>
      <c r="I85" s="187">
        <f>F89+1</f>
        <v>85</v>
      </c>
      <c r="J85" s="135">
        <f>'85'!$H$20</f>
        <v>82.718378726324886</v>
      </c>
      <c r="K85" s="68" t="s">
        <v>29</v>
      </c>
      <c r="L85" s="188">
        <f>I89+1</f>
        <v>88</v>
      </c>
      <c r="M85" s="137">
        <f>'88'!$H$20</f>
        <v>78.382519409433513</v>
      </c>
      <c r="N85" s="71" t="s">
        <v>29</v>
      </c>
    </row>
    <row r="86" spans="2:14" x14ac:dyDescent="0.3">
      <c r="B86" s="89"/>
      <c r="C86" s="200" t="s">
        <v>43</v>
      </c>
      <c r="D86" s="200"/>
      <c r="E86" s="200"/>
      <c r="F86" s="186">
        <f>F85</f>
        <v>82</v>
      </c>
      <c r="G86" s="133">
        <f>'82'!$H$34</f>
        <v>84.141849520926968</v>
      </c>
      <c r="H86" s="62" t="s">
        <v>29</v>
      </c>
      <c r="I86" s="187">
        <f>I85</f>
        <v>85</v>
      </c>
      <c r="J86" s="135">
        <f>'85'!$H$34</f>
        <v>77.368091946613632</v>
      </c>
      <c r="K86" s="68" t="s">
        <v>29</v>
      </c>
      <c r="L86" s="188">
        <f>L85</f>
        <v>88</v>
      </c>
      <c r="M86" s="137">
        <f>'88'!$H$34</f>
        <v>73.539446361132192</v>
      </c>
      <c r="N86" s="71" t="s">
        <v>29</v>
      </c>
    </row>
    <row r="87" spans="2:14" x14ac:dyDescent="0.3">
      <c r="B87" s="89">
        <f>C71</f>
        <v>20</v>
      </c>
      <c r="C87" s="200" t="s">
        <v>42</v>
      </c>
      <c r="D87" s="200"/>
      <c r="E87" s="200"/>
      <c r="F87" s="186">
        <f>F85+1</f>
        <v>83</v>
      </c>
      <c r="G87" s="133">
        <f>'83'!$H$20</f>
        <v>60.872192462500806</v>
      </c>
      <c r="H87" s="62" t="s">
        <v>29</v>
      </c>
      <c r="I87" s="187">
        <f>I85+1</f>
        <v>86</v>
      </c>
      <c r="J87" s="135">
        <f>'86'!$H$20</f>
        <v>53.100369158638884</v>
      </c>
      <c r="K87" s="68" t="s">
        <v>29</v>
      </c>
      <c r="L87" s="188">
        <f>L85+1</f>
        <v>89</v>
      </c>
      <c r="M87" s="137">
        <f>'89'!$H$20</f>
        <v>48.764509841747497</v>
      </c>
      <c r="N87" s="71" t="s">
        <v>29</v>
      </c>
    </row>
    <row r="88" spans="2:14" x14ac:dyDescent="0.3">
      <c r="B88" s="89"/>
      <c r="C88" s="200" t="s">
        <v>43</v>
      </c>
      <c r="D88" s="200"/>
      <c r="E88" s="200"/>
      <c r="F88" s="186">
        <f>F87</f>
        <v>83</v>
      </c>
      <c r="G88" s="133">
        <f>'83'!$H$34</f>
        <v>54.523839953240959</v>
      </c>
      <c r="H88" s="62" t="s">
        <v>29</v>
      </c>
      <c r="I88" s="187">
        <f>I87</f>
        <v>86</v>
      </c>
      <c r="J88" s="135">
        <f>'86'!$H$34</f>
        <v>47.750082378927623</v>
      </c>
      <c r="K88" s="68" t="s">
        <v>29</v>
      </c>
      <c r="L88" s="188">
        <f>L87</f>
        <v>89</v>
      </c>
      <c r="M88" s="137">
        <f>'89'!$H$34</f>
        <v>43.921436793446176</v>
      </c>
      <c r="N88" s="71" t="s">
        <v>29</v>
      </c>
    </row>
    <row r="89" spans="2:14" x14ac:dyDescent="0.3">
      <c r="B89" s="89">
        <f>C76</f>
        <v>100</v>
      </c>
      <c r="C89" s="200" t="s">
        <v>42</v>
      </c>
      <c r="D89" s="200"/>
      <c r="E89" s="200"/>
      <c r="F89" s="186">
        <f>F87+1</f>
        <v>84</v>
      </c>
      <c r="G89" s="133">
        <f>'84'!$H$20</f>
        <v>52.974056577784552</v>
      </c>
      <c r="H89" s="62" t="s">
        <v>29</v>
      </c>
      <c r="I89" s="187">
        <f>I87+1</f>
        <v>87</v>
      </c>
      <c r="J89" s="135">
        <f>'87'!$H$20</f>
        <v>45.202233273922637</v>
      </c>
      <c r="K89" s="68" t="s">
        <v>29</v>
      </c>
      <c r="L89" s="188">
        <f>L87+1</f>
        <v>90</v>
      </c>
      <c r="M89" s="137">
        <f>'90'!$H$20</f>
        <v>40.866373957031257</v>
      </c>
      <c r="N89" s="71" t="s">
        <v>29</v>
      </c>
    </row>
    <row r="90" spans="2:14" ht="14" thickBot="1" x14ac:dyDescent="0.35">
      <c r="B90" s="91"/>
      <c r="C90" s="207" t="s">
        <v>43</v>
      </c>
      <c r="D90" s="207"/>
      <c r="E90" s="207"/>
      <c r="F90" s="189">
        <f>F89</f>
        <v>84</v>
      </c>
      <c r="G90" s="134">
        <f>'84'!$H$34</f>
        <v>46.625704068524712</v>
      </c>
      <c r="H90" s="65" t="s">
        <v>29</v>
      </c>
      <c r="I90" s="190">
        <f>I89</f>
        <v>87</v>
      </c>
      <c r="J90" s="136">
        <f>'87'!$H$34</f>
        <v>39.851946494211376</v>
      </c>
      <c r="K90" s="69" t="s">
        <v>29</v>
      </c>
      <c r="L90" s="191">
        <f>L89</f>
        <v>90</v>
      </c>
      <c r="M90" s="138">
        <f>'90'!$H$34</f>
        <v>36.023300908729922</v>
      </c>
      <c r="N90" s="108" t="s">
        <v>29</v>
      </c>
    </row>
  </sheetData>
  <mergeCells count="60">
    <mergeCell ref="D70:E70"/>
    <mergeCell ref="D62:E62"/>
    <mergeCell ref="D63:E63"/>
    <mergeCell ref="D64:E64"/>
    <mergeCell ref="D66:E66"/>
    <mergeCell ref="D67:E67"/>
    <mergeCell ref="D68:E68"/>
    <mergeCell ref="D69:E69"/>
    <mergeCell ref="D65:E65"/>
    <mergeCell ref="B24:O25"/>
    <mergeCell ref="B30:O30"/>
    <mergeCell ref="A17:N17"/>
    <mergeCell ref="B18:N18"/>
    <mergeCell ref="B19:N19"/>
    <mergeCell ref="A23:O23"/>
    <mergeCell ref="B26:O26"/>
    <mergeCell ref="B27:O27"/>
    <mergeCell ref="B20:N20"/>
    <mergeCell ref="B28:O28"/>
    <mergeCell ref="B29:O29"/>
    <mergeCell ref="A12:O13"/>
    <mergeCell ref="A2:O3"/>
    <mergeCell ref="A9:O10"/>
    <mergeCell ref="A15:O15"/>
    <mergeCell ref="A5:O5"/>
    <mergeCell ref="A6:O6"/>
    <mergeCell ref="A7:J7"/>
    <mergeCell ref="B31:O31"/>
    <mergeCell ref="B66:B68"/>
    <mergeCell ref="B51:B52"/>
    <mergeCell ref="D51:E51"/>
    <mergeCell ref="D52:E52"/>
    <mergeCell ref="D53:E53"/>
    <mergeCell ref="D56:E56"/>
    <mergeCell ref="D57:E57"/>
    <mergeCell ref="D58:E58"/>
    <mergeCell ref="D59:E59"/>
    <mergeCell ref="D61:E61"/>
    <mergeCell ref="B32:O32"/>
    <mergeCell ref="D50:E50"/>
    <mergeCell ref="D55:E55"/>
    <mergeCell ref="A36:K36"/>
    <mergeCell ref="D60:E60"/>
    <mergeCell ref="C86:E86"/>
    <mergeCell ref="C87:E87"/>
    <mergeCell ref="C88:E88"/>
    <mergeCell ref="C89:E89"/>
    <mergeCell ref="C90:E90"/>
    <mergeCell ref="C83:E83"/>
    <mergeCell ref="C84:E84"/>
    <mergeCell ref="C85:E85"/>
    <mergeCell ref="D79:E79"/>
    <mergeCell ref="D71:E71"/>
    <mergeCell ref="D72:E72"/>
    <mergeCell ref="D73:E73"/>
    <mergeCell ref="D75:E75"/>
    <mergeCell ref="D74:E74"/>
    <mergeCell ref="D76:E76"/>
    <mergeCell ref="D77:E77"/>
    <mergeCell ref="D78:E78"/>
  </mergeCells>
  <hyperlinks>
    <hyperlink ref="F41" location="'1'!A1" display="'1'!A1" xr:uid="{7CE9B307-44AE-4F15-9917-9B2D0578CD33}"/>
    <hyperlink ref="I41" location="'4'!A1" display="'4'!A1" xr:uid="{C9A18038-E007-4B3F-8DCE-2C56BB2D6E90}"/>
    <hyperlink ref="L41" location="'7'!A1" display="'7'!A1" xr:uid="{7C4E3A1B-1DD6-4760-8D6E-1ED044482F2B}"/>
    <hyperlink ref="F43" location="'2'!A1" display="'2'!A1" xr:uid="{9E7FC9F2-07E1-431D-9113-288B54820332}"/>
    <hyperlink ref="I43" location="'5'!A1" display="'5'!A1" xr:uid="{3036EDDF-4B44-4D6D-A45A-3228FE79E3B0}"/>
    <hyperlink ref="L43" location="'8'!A1" display="'8'!A1" xr:uid="{90E7F4F8-1387-454A-BC9C-9056487BFEBD}"/>
    <hyperlink ref="F45" location="'3'!A1" display="'3'!A1" xr:uid="{C816BE84-FDB5-4A18-9CDF-BA2C5C06702E}"/>
    <hyperlink ref="I45" location="'6'!A1" display="'6'!A1" xr:uid="{425F3D13-9B7E-4012-8085-8C7E1E84C23E}"/>
    <hyperlink ref="L45" location="'9'!A1" display="'9'!A1" xr:uid="{01504F6B-3B79-4E7A-99BC-C080D7F0DEA9}"/>
    <hyperlink ref="F51" location="'10'!A1" display="'10'!A1" xr:uid="{79CCF445-FA65-4438-93EB-D99D184C3630}"/>
    <hyperlink ref="I51" location="'34'!A1" display="'34'!A1" xr:uid="{644AC95A-66AC-4D87-8D25-8ACFC6C25D02}"/>
    <hyperlink ref="L51" location="'58'!A1" display="'58'!A1" xr:uid="{11E15552-DBC9-4684-99FE-C92C474EB52F}"/>
    <hyperlink ref="F52" location="'11'!A1" display="'11'!A1" xr:uid="{23ADAF38-562D-46F2-8E56-0A57DE3E58F3}"/>
    <hyperlink ref="I52" location="'35'!A1" display="'35'!A1" xr:uid="{EBB55306-A83E-4A91-BDE3-4B9CE6D57454}"/>
    <hyperlink ref="L52" location="'59'!A1" display="'59'!A1" xr:uid="{6BF71281-C8F1-457D-81BA-9EEE8A64DB0D}"/>
    <hyperlink ref="F53" location="'12'!A1" display="'12'!A1" xr:uid="{C27D8A3B-7658-40F7-BBD0-5FF08E483CC2}"/>
    <hyperlink ref="I53" location="'36'!A1" display="'36'!A1" xr:uid="{9A263CF4-D42D-4211-9342-9C3DC3A017B0}"/>
    <hyperlink ref="L53" location="'60'!A1" display="'60'!A1" xr:uid="{1D8BA6E6-197A-4031-A18F-110F8629BE2A}"/>
    <hyperlink ref="F54" location="'13'!A1" display="'13'!A1" xr:uid="{27CF0015-D27E-41F2-B5E0-915527E2EB22}"/>
    <hyperlink ref="I54" location="'37'!A1" display="'37'!A1" xr:uid="{236249FF-2ACF-40C6-8C34-D1DD5615F4E1}"/>
    <hyperlink ref="L54" location="'61'!A1" display="'61'!A1" xr:uid="{275E2395-EBB3-4141-B0E6-4089B8D68EA3}"/>
    <hyperlink ref="F56" location="'14'!A1" display="'14'!A1" xr:uid="{4FC3482F-FF8E-4481-8C9C-B0E424C7F872}"/>
    <hyperlink ref="I56" location="'38'!A1" display="'38'!A1" xr:uid="{BF4E84CB-E90F-4A31-AA65-EBCCF9A8073D}"/>
    <hyperlink ref="L56" location="'62'!A1" display="'62'!A1" xr:uid="{A2D05BCC-A5D7-44D2-B750-0DA7257BC5BE}"/>
    <hyperlink ref="F57" location="'15'!A1" display="'15'!A1" xr:uid="{85E21F61-F623-49DD-9A05-45712304DE20}"/>
    <hyperlink ref="I57" location="'39'!A1" display="'39'!A1" xr:uid="{3082BFF1-7110-469D-8A02-0D795FA8111C}"/>
    <hyperlink ref="L57" location="'63'!A1" display="'63'!A1" xr:uid="{D8ED1AA1-EDFC-4DBE-836D-6A228C1E64E8}"/>
    <hyperlink ref="F58" location="'16'!A1" display="'16'!A1" xr:uid="{C6297F49-C604-4FDD-8D6E-DFAF5CC3AE4B}"/>
    <hyperlink ref="I58" location="'40'!A1" display="'40'!A1" xr:uid="{DF5261D4-12CD-46B1-B8B9-5136E8D4A876}"/>
    <hyperlink ref="L58" location="'64'!A1" display="'64'!A1" xr:uid="{E309CD4B-9CA8-487E-873B-58F81158002A}"/>
    <hyperlink ref="F59" location="'17'!A1" display="'17'!A1" xr:uid="{4392BA91-F7B7-40F7-9749-86E618679DD9}"/>
    <hyperlink ref="I59" location="'41'!A1" display="'41'!A1" xr:uid="{9C4B4D7E-F8E3-44F7-BA68-4EFB8088051D}"/>
    <hyperlink ref="L59" location="'65'!A1" display="'65'!A1" xr:uid="{EBE30336-5965-416D-923D-C844B9634CC7}"/>
    <hyperlink ref="F61" location="'18'!A1" display="'18'!A1" xr:uid="{A0AD1188-78B8-4CF7-A60D-839422B9D2E0}"/>
    <hyperlink ref="I61" location="'42'!A1" display="'42'!A1" xr:uid="{71D43410-9CF2-41C9-A01A-FEA532FE2E96}"/>
    <hyperlink ref="L61" location="'66'!A1" display="'66'!A1" xr:uid="{37DB2BC8-5E89-424B-A0E7-053C7E94E340}"/>
    <hyperlink ref="F62" location="'19'!A1" display="'19'!A1" xr:uid="{056A4468-69F3-42F7-812E-8FE247E1E9D3}"/>
    <hyperlink ref="I62" location="'43'!A1" display="'43'!A1" xr:uid="{4326897F-5702-49E1-A001-572ECA41D568}"/>
    <hyperlink ref="L62" location="'67'!A1" display="'67'!A1" xr:uid="{0CA9C49D-BE4F-4F22-83E5-2DAD866ABB1D}"/>
    <hyperlink ref="F63" location="'20'!A1" display="'20'!A1" xr:uid="{163C3D78-C06B-422E-840F-231ACAACD309}"/>
    <hyperlink ref="I63" location="'44'!A1" display="'44'!A1" xr:uid="{343C799B-C531-45BF-B6DE-80CF823E6A2F}"/>
    <hyperlink ref="L63" location="'68'!A1" display="'68'!A1" xr:uid="{5BCAF448-D0CA-4AB5-8829-A2C923040D9A}"/>
    <hyperlink ref="F64" location="'21'!A1" display="'21'!A1" xr:uid="{DA164287-F9C7-4D75-AC28-D71C6505A4FB}"/>
    <hyperlink ref="I64" location="'45'!A1" display="'45'!A1" xr:uid="{AD9E817F-9731-4F09-B68D-DD7B60E9D8D2}"/>
    <hyperlink ref="L64" location="'69'!A1" display="'69'!A1" xr:uid="{C79E9044-3FB1-435F-9011-A515B6A1588B}"/>
    <hyperlink ref="F66" location="'22'!A1" display="'22'!A1" xr:uid="{4F2E55AB-9762-4874-A7C3-D86C8C71113E}"/>
    <hyperlink ref="I66" location="'46'!A1" display="'46'!A1" xr:uid="{17C29BFF-7BE4-4BA5-A395-8D707467B185}"/>
    <hyperlink ref="L66" location="'70'!A1" display="'70'!A1" xr:uid="{7DAF3D54-B0F9-401B-9C57-3A194F35973E}"/>
    <hyperlink ref="F67" location="'23'!A1" display="'23'!A1" xr:uid="{0006B6F9-800B-4B55-A60E-2E260618B2EB}"/>
    <hyperlink ref="I67" location="'47'!A1" display="'47'!A1" xr:uid="{BDF5A1BE-DA1D-4CF5-93FF-AC4B3AC8BBCD}"/>
    <hyperlink ref="L67" location="'71'!A1" display="'71'!A1" xr:uid="{75ACD8C4-5E2E-4B0B-A547-CBAD6A55F29F}"/>
    <hyperlink ref="F68" location="'24'!A1" display="'24'!A1" xr:uid="{4F46FDAE-FAA9-49F9-9E07-1CF9935F6A0F}"/>
    <hyperlink ref="I68" location="'48'!A1" display="'48'!A1" xr:uid="{85D62EF4-C388-445B-AFB0-F6E7BA5195EB}"/>
    <hyperlink ref="L68" location="'72'!A1" display="'72'!A1" xr:uid="{D25E8CC0-54AB-4EFA-9AC5-451EB7DCE8B7}"/>
    <hyperlink ref="F69" location="'25'!A1" display="'25'!A1" xr:uid="{D57BA69E-087E-486E-8A41-8213ED1FBAF5}"/>
    <hyperlink ref="I69" location="'49'!A1" display="'49'!A1" xr:uid="{C6A4278D-4CED-4841-9A77-35F45626CAAE}"/>
    <hyperlink ref="L69" location="'73'!A1" display="'73'!A1" xr:uid="{0AA79253-C0FA-4D8A-B017-EAA6D14D6170}"/>
    <hyperlink ref="F71" location="'26'!A1" display="'26'!A1" xr:uid="{EE63FD01-53FF-4AF5-A8AD-B150DBFC6C17}"/>
    <hyperlink ref="I71" location="'50'!A1" display="'50'!A1" xr:uid="{7A18275A-D0F3-4E37-A3EF-97AC3D272885}"/>
    <hyperlink ref="L71" location="'74'!A1" display="'74'!A1" xr:uid="{51E3BA81-5298-49EA-8B5F-A84DD27002AA}"/>
    <hyperlink ref="F72" location="'27'!A1" display="'27'!A1" xr:uid="{ADAF57B5-46ED-460E-BA22-003C6158D52C}"/>
    <hyperlink ref="I72" location="'51'!A1" display="'51'!A1" xr:uid="{F012D3DD-EDDE-43BB-AD3B-B2685D968D92}"/>
    <hyperlink ref="L72" location="'75'!A1" display="'75'!A1" xr:uid="{F24F1D92-3BC7-4AF3-B156-97D3114BA471}"/>
    <hyperlink ref="F73" location="'28'!A1" display="'28'!A1" xr:uid="{D6382AC3-5A02-4C89-8F5A-6853D441E301}"/>
    <hyperlink ref="I73" location="'52'!A1" display="'52'!A1" xr:uid="{5E10134A-3023-4652-8CD0-025767410096}"/>
    <hyperlink ref="L73" location="'76'!A1" display="'76'!A1" xr:uid="{205B3172-2D5A-44F8-9B81-A59C61419EA1}"/>
    <hyperlink ref="F74" location="'29'!A1" display="'29'!A1" xr:uid="{7273FAD6-09BE-4312-BDA5-F47C3EB3E57F}"/>
    <hyperlink ref="I74" location="'53'!A1" display="'53'!A1" xr:uid="{9391DD89-24D6-4B75-AB25-4B107D309829}"/>
    <hyperlink ref="L74" location="'77'!A1" display="'77'!A1" xr:uid="{54C70030-DF0D-446E-951C-525B91C5B6D1}"/>
    <hyperlink ref="F76" location="'30'!A1" display="'30'!A1" xr:uid="{AA0245B9-46BF-4248-AC83-BE1DC1C8B79D}"/>
    <hyperlink ref="I76" location="'54'!A1" display="'54'!A1" xr:uid="{D8FDA48F-A132-4D14-B103-9F685F5E07EB}"/>
    <hyperlink ref="L76" location="'78'!A1" display="'78'!A1" xr:uid="{8B17442C-BDAC-43B8-84B4-F909DEF8B450}"/>
    <hyperlink ref="F77" location="'31'!A1" display="'31'!A1" xr:uid="{4C089F20-2358-4C38-BF9B-CB868E816623}"/>
    <hyperlink ref="I77" location="'55'!A1" display="'55'!A1" xr:uid="{F00C0E2D-19C0-4430-8E2E-CAB306EB051E}"/>
    <hyperlink ref="L77" location="'79'!A1" display="'79'!A1" xr:uid="{CA4AD955-77BF-4900-8706-22104878E358}"/>
    <hyperlink ref="F78" location="'32'!A1" display="'32'!A1" xr:uid="{32ABC094-004C-4777-AFB6-C483C1D575C7}"/>
    <hyperlink ref="I78" location="'56'!A1" display="'56'!A1" xr:uid="{DEF59B7B-A900-43A8-985D-A6534C95E8C1}"/>
    <hyperlink ref="L78" location="'80'!A1" display="'80'!A1" xr:uid="{7EBC1771-B9FD-4285-86E3-F4504712B291}"/>
    <hyperlink ref="F79" location="'33'!A1" display="'33'!A1" xr:uid="{1D8CF6BF-9A94-4673-8967-26E686252E85}"/>
    <hyperlink ref="I79" location="'57'!A1" display="'57'!A1" xr:uid="{15E962CD-B422-4828-9C17-7B2BE21CF411}"/>
    <hyperlink ref="L79" location="'81'!A1" display="'81'!A1" xr:uid="{5346C7B3-EAF8-4AC5-A46A-BDE2C8EBD26E}"/>
    <hyperlink ref="F85" location="'82'!A1" display="'82'!A1" xr:uid="{A1B9C96D-11D2-4CD4-9439-5560B4AABE80}"/>
    <hyperlink ref="I85" location="'85'!A1" display="'85'!A1" xr:uid="{688938BD-CA12-4645-86D9-27676151A3F7}"/>
    <hyperlink ref="L85" location="'88'!A1" display="'88'!A1" xr:uid="{30C0FC5B-0B66-40BE-BD30-5699E64EA9A2}"/>
    <hyperlink ref="F86" location="'82'!A1" display="'82'!A1" xr:uid="{31E84E94-8015-4B2B-A2D5-B5EC036EB787}"/>
    <hyperlink ref="I86" location="'85'!A1" display="'85'!A1" xr:uid="{E54748A0-75AA-42B6-95EB-6B5B87B58105}"/>
    <hyperlink ref="L86" location="'88'!A1" display="'88'!A1" xr:uid="{1972447C-5F17-4C73-B6FA-3F25706CB723}"/>
    <hyperlink ref="F87" location="'83'!A1" display="'83'!A1" xr:uid="{EAF3806F-78D0-4C95-8802-358AC132E030}"/>
    <hyperlink ref="I87" location="'86'!A1" display="'86'!A1" xr:uid="{35843367-5675-4BF6-BBC5-E6F756398B7C}"/>
    <hyperlink ref="L87" location="'89'!A1" display="'89'!A1" xr:uid="{1D6F721C-5D05-49EB-8C8D-D301BB362063}"/>
    <hyperlink ref="F88" location="'83'!A1" display="'83'!A1" xr:uid="{CB052252-43AE-4F3F-9D3F-6D63A3B32009}"/>
    <hyperlink ref="I88" location="'86'!A1" display="'86'!A1" xr:uid="{41882A39-7723-4E1E-B1AA-E353CDCABB4B}"/>
    <hyperlink ref="L88" location="'89'!A1" display="'89'!A1" xr:uid="{00339CEA-C39E-4E0C-8B6A-59CD6D6EAD11}"/>
    <hyperlink ref="F89" location="'84'!A1" display="'84'!A1" xr:uid="{7DA36E50-1776-454A-AF02-5F367F9BBA58}"/>
    <hyperlink ref="I89" location="'87'!A1" display="'87'!A1" xr:uid="{8DD54FC1-08B8-4DE5-AC2D-BD36DB4D5307}"/>
    <hyperlink ref="L89" location="'90'!A1" display="'90'!A1" xr:uid="{40121C93-8F4D-41E5-8D23-1CC10B4446CE}"/>
    <hyperlink ref="F90" location="'84'!A1" display="'84'!A1" xr:uid="{BC24F721-E50A-4AC8-A0F9-8BEB683760F5}"/>
    <hyperlink ref="I90" location="'87'!A1" display="'87'!A1" xr:uid="{78D596C8-0E5A-46C8-B680-881F79C7FE44}"/>
    <hyperlink ref="L90" location="'90'!A1" display="'90'!A1" xr:uid="{7691F2C8-84DC-4375-9D6E-D08C3E4171D2}"/>
  </hyperlinks>
  <pageMargins left="0.70866141732283472" right="0.70866141732283472" top="0.74803149606299213" bottom="0.74803149606299213" header="0.31496062992125984" footer="0.31496062992125984"/>
  <pageSetup paperSize="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tabColor rgb="FF0000FF"/>
  </sheetPr>
  <dimension ref="A1:K24"/>
  <sheetViews>
    <sheetView workbookViewId="0">
      <selection activeCell="F9" sqref="F9"/>
    </sheetView>
  </sheetViews>
  <sheetFormatPr defaultRowHeight="13.5" x14ac:dyDescent="0.3"/>
  <cols>
    <col min="3" max="3" width="12.23046875" customWidth="1"/>
    <col min="5" max="5" width="21.61328125" customWidth="1"/>
    <col min="6" max="6" width="9.4609375" customWidth="1"/>
    <col min="7" max="8" width="12.15234375" bestFit="1" customWidth="1"/>
    <col min="9" max="9" width="9.4609375" customWidth="1"/>
    <col min="10" max="11" width="12.15234375" customWidth="1"/>
  </cols>
  <sheetData>
    <row r="1" spans="1:11" ht="14" thickBot="1" x14ac:dyDescent="0.35">
      <c r="A1" s="255" t="s">
        <v>44</v>
      </c>
      <c r="B1" s="256"/>
      <c r="C1" s="256"/>
      <c r="D1" s="256"/>
      <c r="E1" s="256"/>
      <c r="F1" s="78">
        <v>9</v>
      </c>
      <c r="G1" s="256" t="s">
        <v>45</v>
      </c>
      <c r="H1" s="256"/>
      <c r="I1" s="256"/>
      <c r="J1" s="256"/>
      <c r="K1" s="257"/>
    </row>
    <row r="3" spans="1:11" x14ac:dyDescent="0.3">
      <c r="C3" s="124" t="s">
        <v>46</v>
      </c>
      <c r="D3">
        <v>2014</v>
      </c>
      <c r="E3" t="s">
        <v>47</v>
      </c>
    </row>
    <row r="5" spans="1:11" ht="14" thickBot="1" x14ac:dyDescent="0.35"/>
    <row r="6" spans="1:11" x14ac:dyDescent="0.3">
      <c r="B6" s="223" t="s">
        <v>48</v>
      </c>
      <c r="C6" s="224"/>
      <c r="D6" s="248">
        <f>'Samle ark'!D45</f>
        <v>100</v>
      </c>
      <c r="E6" s="250" t="s">
        <v>63</v>
      </c>
      <c r="F6" s="86"/>
      <c r="G6" s="227" t="s">
        <v>50</v>
      </c>
      <c r="H6" s="228"/>
    </row>
    <row r="7" spans="1:11" ht="14" thickBot="1" x14ac:dyDescent="0.35">
      <c r="B7" s="225"/>
      <c r="C7" s="226"/>
      <c r="D7" s="249"/>
      <c r="E7" s="251"/>
      <c r="F7" s="87"/>
      <c r="G7" s="229" t="str">
        <f>'Samle ark'!M40</f>
        <v>over 500 kvm</v>
      </c>
      <c r="H7" s="230"/>
    </row>
    <row r="8" spans="1:11" ht="14" thickBot="1" x14ac:dyDescent="0.35"/>
    <row r="9" spans="1:11" ht="12.75" customHeight="1" x14ac:dyDescent="0.3">
      <c r="B9" s="150"/>
      <c r="C9" s="219" t="str">
        <f>G1</f>
        <v>Undergulv</v>
      </c>
      <c r="D9" s="219"/>
      <c r="E9" s="219"/>
      <c r="F9" s="147">
        <f>Produktionsår</f>
        <v>2014</v>
      </c>
      <c r="G9" s="146"/>
      <c r="H9" s="142">
        <f>'Samle ark'!K7</f>
        <v>2025</v>
      </c>
    </row>
    <row r="10" spans="1:11" ht="12.75" customHeight="1" thickBot="1" x14ac:dyDescent="0.35">
      <c r="B10" s="151" t="s">
        <v>51</v>
      </c>
      <c r="C10" s="237" t="s">
        <v>52</v>
      </c>
      <c r="D10" s="238"/>
      <c r="E10" s="239"/>
      <c r="F10" s="148" t="s">
        <v>53</v>
      </c>
      <c r="G10" s="149" t="s">
        <v>54</v>
      </c>
      <c r="H10" s="143" t="s">
        <v>53</v>
      </c>
    </row>
    <row r="11" spans="1:11" ht="12.75" customHeight="1" x14ac:dyDescent="0.3">
      <c r="B11" s="139" t="s">
        <v>65</v>
      </c>
      <c r="C11" s="240" t="s">
        <v>56</v>
      </c>
      <c r="D11" s="241"/>
      <c r="E11" s="242"/>
      <c r="F11" s="140">
        <v>18.13</v>
      </c>
      <c r="G11" s="145">
        <f>F11*D6</f>
        <v>1813</v>
      </c>
      <c r="H11" s="99">
        <f>G11*(VLOOKUP(OpdateretÅrstal,'Prisliste tillæg'!$A$4:$C$61,3,FALSE)/VLOOKUP(Produktionsår,'Prisliste tillæg'!$A$5:$C$61,3,FALSE))</f>
        <v>2966.3822420845599</v>
      </c>
    </row>
    <row r="12" spans="1:11" ht="12.75" customHeight="1" x14ac:dyDescent="0.3">
      <c r="B12" s="9" t="s">
        <v>57</v>
      </c>
      <c r="C12" s="243" t="s">
        <v>58</v>
      </c>
      <c r="D12" s="243"/>
      <c r="E12" s="243"/>
      <c r="F12" s="10">
        <v>31.02</v>
      </c>
      <c r="G12" s="73">
        <f>F12</f>
        <v>31.02</v>
      </c>
      <c r="H12" s="18">
        <f>G12*(VLOOKUP(OpdateretÅrstal,'Prisliste tillæg'!$A$4:$C$61,3,FALSE)/VLOOKUP(Produktionsår,'Prisliste tillæg'!$A$5:$C$61,3,FALSE))</f>
        <v>50.754096607536155</v>
      </c>
    </row>
    <row r="13" spans="1:11" ht="12.75" customHeight="1" x14ac:dyDescent="0.3">
      <c r="B13" s="9" t="s">
        <v>59</v>
      </c>
      <c r="C13" s="203" t="s">
        <v>60</v>
      </c>
      <c r="D13" s="235"/>
      <c r="E13" s="204"/>
      <c r="F13" s="10">
        <v>86.06</v>
      </c>
      <c r="G13" s="16">
        <f>F13</f>
        <v>86.06</v>
      </c>
      <c r="H13" s="18">
        <f>G13*(VLOOKUP(OpdateretÅrstal,'Prisliste tillæg'!$A$4:$C$61,3,FALSE)/VLOOKUP(Produktionsår,'Prisliste tillæg'!$A$5:$C$61,3,FALSE))</f>
        <v>140.80907653270671</v>
      </c>
    </row>
    <row r="14" spans="1:11" ht="12.75" customHeight="1" x14ac:dyDescent="0.3">
      <c r="B14" s="9"/>
      <c r="C14" s="252"/>
      <c r="D14" s="253"/>
      <c r="E14" s="254"/>
      <c r="F14" s="10"/>
      <c r="G14" s="141"/>
      <c r="H14" s="18"/>
    </row>
    <row r="15" spans="1:11" ht="12.75" customHeight="1" x14ac:dyDescent="0.3">
      <c r="B15" s="9"/>
      <c r="C15" s="203" t="s">
        <v>61</v>
      </c>
      <c r="D15" s="235"/>
      <c r="E15" s="204"/>
      <c r="F15" s="10"/>
      <c r="G15" s="73">
        <f>SUM(G11:G13)</f>
        <v>1930.08</v>
      </c>
      <c r="H15" s="94">
        <f>G15*(VLOOKUP(OpdateretÅrstal,'Prisliste tillæg'!$A$4:$C$61,3,FALSE)/VLOOKUP(Produktionsår,'Prisliste tillæg'!$A$5:$C$61,3,FALSE))</f>
        <v>3157.9454152248027</v>
      </c>
    </row>
    <row r="16" spans="1:11" ht="12.75" customHeight="1" x14ac:dyDescent="0.3">
      <c r="B16" s="17"/>
      <c r="C16" s="203"/>
      <c r="D16" s="235"/>
      <c r="E16" s="204"/>
      <c r="F16" s="2"/>
      <c r="H16" s="18"/>
    </row>
    <row r="17" spans="2:8" ht="12.75" customHeight="1" thickBot="1" x14ac:dyDescent="0.35">
      <c r="B17" s="40"/>
      <c r="C17" s="201" t="s">
        <v>62</v>
      </c>
      <c r="D17" s="244"/>
      <c r="E17" s="202"/>
      <c r="F17" s="41"/>
      <c r="G17" s="98">
        <f>G15/D6</f>
        <v>19.300799999999999</v>
      </c>
      <c r="H17" s="95">
        <f>G17*(VLOOKUP(OpdateretÅrstal,'Prisliste tillæg'!$A$4:$C$61,3,FALSE)/VLOOKUP(Produktionsår,'Prisliste tillæg'!$A$5:$C$61,3,FALSE))</f>
        <v>31.579454152248029</v>
      </c>
    </row>
    <row r="18" spans="2:8" ht="25.5" customHeight="1" x14ac:dyDescent="0.3"/>
    <row r="19" spans="2:8" ht="26.25" customHeight="1" x14ac:dyDescent="0.3">
      <c r="C19" s="236"/>
      <c r="D19" s="236"/>
      <c r="E19" s="236"/>
    </row>
    <row r="20" spans="2:8" ht="12.75" customHeight="1" x14ac:dyDescent="0.3"/>
    <row r="21" spans="2:8" ht="12.75" customHeight="1" x14ac:dyDescent="0.3"/>
    <row r="22" spans="2:8" ht="12.75" customHeight="1" x14ac:dyDescent="0.3"/>
    <row r="23" spans="2:8" ht="13.5" customHeight="1" x14ac:dyDescent="0.3"/>
    <row r="24" spans="2:8" x14ac:dyDescent="0.3">
      <c r="E24" s="125"/>
    </row>
  </sheetData>
  <mergeCells count="17">
    <mergeCell ref="C15:E15"/>
    <mergeCell ref="C16:E16"/>
    <mergeCell ref="C19:E19"/>
    <mergeCell ref="C10:E10"/>
    <mergeCell ref="C11:E11"/>
    <mergeCell ref="C12:E12"/>
    <mergeCell ref="C17:E17"/>
    <mergeCell ref="C14:E14"/>
    <mergeCell ref="C13:E13"/>
    <mergeCell ref="C9:E9"/>
    <mergeCell ref="A1:E1"/>
    <mergeCell ref="G1:K1"/>
    <mergeCell ref="B6:C7"/>
    <mergeCell ref="G6:H6"/>
    <mergeCell ref="G7:H7"/>
    <mergeCell ref="D6:D7"/>
    <mergeCell ref="E6:E7"/>
  </mergeCells>
  <pageMargins left="0.7" right="0.7" top="0.75" bottom="0.75" header="0.3" footer="0.3"/>
  <pageSetup paperSize="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1">
    <tabColor rgb="FFFFFF00"/>
  </sheetPr>
  <dimension ref="A1:M22"/>
  <sheetViews>
    <sheetView workbookViewId="0">
      <selection activeCell="H9" sqref="H9"/>
    </sheetView>
  </sheetViews>
  <sheetFormatPr defaultRowHeight="13.5" x14ac:dyDescent="0.3"/>
  <cols>
    <col min="2" max="2" width="8" customWidth="1"/>
    <col min="3" max="3" width="12.4609375" customWidth="1"/>
    <col min="4" max="4" width="20.15234375" customWidth="1"/>
    <col min="5" max="6" width="6.15234375" customWidth="1"/>
    <col min="7" max="7" width="12" customWidth="1"/>
    <col min="8" max="8" width="12.765625" customWidth="1"/>
    <col min="9" max="12" width="10.4609375" customWidth="1"/>
    <col min="13" max="13" width="12" customWidth="1"/>
  </cols>
  <sheetData>
    <row r="1" spans="1:13" ht="14" thickBot="1" x14ac:dyDescent="0.35">
      <c r="A1" s="258" t="s">
        <v>44</v>
      </c>
      <c r="B1" s="259"/>
      <c r="C1" s="259"/>
      <c r="D1" s="259"/>
      <c r="E1" s="259"/>
      <c r="F1" s="259"/>
      <c r="G1" s="259"/>
      <c r="H1" s="79">
        <v>10</v>
      </c>
      <c r="I1" s="259" t="s">
        <v>66</v>
      </c>
      <c r="J1" s="259"/>
      <c r="K1" s="259"/>
      <c r="L1" s="259"/>
      <c r="M1" s="260"/>
    </row>
    <row r="3" spans="1:13" x14ac:dyDescent="0.3">
      <c r="D3" s="124" t="s">
        <v>46</v>
      </c>
      <c r="E3">
        <v>2014</v>
      </c>
      <c r="F3" t="s">
        <v>67</v>
      </c>
    </row>
    <row r="5" spans="1:13" ht="14" thickBot="1" x14ac:dyDescent="0.35"/>
    <row r="6" spans="1:13" ht="12.75" customHeight="1" x14ac:dyDescent="0.3">
      <c r="B6" s="267" t="str">
        <f>'Samle ark'!B50</f>
        <v xml:space="preserve">Brædt tykkelse </v>
      </c>
      <c r="C6" s="269" t="str">
        <f>'Samle ark'!B51</f>
        <v>t.o.m. 16 mm</v>
      </c>
      <c r="D6" s="271" t="s">
        <v>68</v>
      </c>
      <c r="E6" s="261">
        <f>'Samle ark'!C51</f>
        <v>5</v>
      </c>
      <c r="F6" s="250" t="s">
        <v>63</v>
      </c>
      <c r="G6" s="273" t="s">
        <v>33</v>
      </c>
      <c r="H6" s="265" t="str">
        <f>'Samle ark'!D51</f>
        <v>fra 60 mm</v>
      </c>
      <c r="I6" s="227" t="s">
        <v>50</v>
      </c>
      <c r="J6" s="228"/>
    </row>
    <row r="7" spans="1:13" ht="14" thickBot="1" x14ac:dyDescent="0.35">
      <c r="B7" s="268"/>
      <c r="C7" s="270"/>
      <c r="D7" s="272"/>
      <c r="E7" s="262"/>
      <c r="F7" s="251"/>
      <c r="G7" s="274"/>
      <c r="H7" s="266"/>
      <c r="I7" s="263" t="str">
        <f>'Samle ark'!G50</f>
        <v>t.o.m 100 kvm</v>
      </c>
      <c r="J7" s="264"/>
    </row>
    <row r="8" spans="1:13" ht="14" thickBot="1" x14ac:dyDescent="0.35"/>
    <row r="9" spans="1:13" ht="12.75" customHeight="1" x14ac:dyDescent="0.3">
      <c r="B9" s="150"/>
      <c r="C9" s="219" t="str">
        <f>I1</f>
        <v>Brædde gulv</v>
      </c>
      <c r="D9" s="219"/>
      <c r="E9" s="219"/>
      <c r="F9" s="219"/>
      <c r="G9" s="277"/>
      <c r="H9" s="147">
        <f>Produktionsår</f>
        <v>2014</v>
      </c>
      <c r="I9" s="146"/>
      <c r="J9" s="126">
        <f>OpdateretÅrstal</f>
        <v>2025</v>
      </c>
    </row>
    <row r="10" spans="1:13" ht="12.75" customHeight="1" thickBot="1" x14ac:dyDescent="0.35">
      <c r="B10" s="151" t="s">
        <v>51</v>
      </c>
      <c r="C10" s="237" t="s">
        <v>52</v>
      </c>
      <c r="D10" s="238"/>
      <c r="E10" s="238"/>
      <c r="F10" s="238"/>
      <c r="G10" s="275"/>
      <c r="H10" s="148" t="s">
        <v>53</v>
      </c>
      <c r="I10" s="149" t="s">
        <v>54</v>
      </c>
      <c r="J10" s="152" t="s">
        <v>53</v>
      </c>
    </row>
    <row r="11" spans="1:13" ht="12.75" customHeight="1" x14ac:dyDescent="0.3">
      <c r="B11" s="157" t="s">
        <v>69</v>
      </c>
      <c r="C11" s="241" t="s">
        <v>70</v>
      </c>
      <c r="D11" s="241"/>
      <c r="E11" s="241"/>
      <c r="F11" s="241"/>
      <c r="G11" s="242"/>
      <c r="H11" s="140">
        <v>46.33</v>
      </c>
      <c r="I11" s="145">
        <f>H11*E6</f>
        <v>231.64999999999998</v>
      </c>
      <c r="J11" s="99">
        <f>I11*(VLOOKUP(OpdateretÅrstal,'Prisliste tillæg'!$A$4:$C$61,3,FALSE)/VLOOKUP(Produktionsår,'Prisliste tillæg'!$A$5:$C$61,3,FALSE))</f>
        <v>379.01955122939233</v>
      </c>
    </row>
    <row r="12" spans="1:13" ht="12.75" customHeight="1" x14ac:dyDescent="0.3">
      <c r="B12" s="158" t="s">
        <v>71</v>
      </c>
      <c r="C12" s="204"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158" t="s">
        <v>72</v>
      </c>
      <c r="C13" s="235"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59" t="s">
        <v>74</v>
      </c>
      <c r="C14" s="278" t="s">
        <v>75</v>
      </c>
      <c r="D14" s="278"/>
      <c r="E14" s="278"/>
      <c r="F14" s="278"/>
      <c r="G14" s="279"/>
      <c r="H14" s="10">
        <v>5.39</v>
      </c>
      <c r="I14" s="73">
        <f>H14*E6</f>
        <v>26.95</v>
      </c>
      <c r="J14" s="18">
        <f>I14*(VLOOKUP(OpdateretÅrstal,'Prisliste tillæg'!$A$4:$C$61,3,FALSE)/VLOOKUP(Produktionsår,'Prisliste tillæg'!$A$5:$C$61,3,FALSE))</f>
        <v>44.094871166121841</v>
      </c>
    </row>
    <row r="15" spans="1:13" ht="12.75" customHeight="1" x14ac:dyDescent="0.3">
      <c r="B15" s="159" t="s">
        <v>76</v>
      </c>
      <c r="C15" s="278"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59" t="s">
        <v>78</v>
      </c>
      <c r="C16" s="278"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158"/>
      <c r="C17" s="235"/>
      <c r="D17" s="235"/>
      <c r="E17" s="235"/>
      <c r="F17" s="235"/>
      <c r="G17" s="204"/>
      <c r="H17" s="10"/>
      <c r="I17" s="73"/>
      <c r="J17" s="18"/>
    </row>
    <row r="18" spans="2:10" ht="12.75" customHeight="1" x14ac:dyDescent="0.3">
      <c r="B18" s="158"/>
      <c r="C18" s="235" t="s">
        <v>61</v>
      </c>
      <c r="D18" s="235"/>
      <c r="E18" s="235"/>
      <c r="F18" s="235"/>
      <c r="G18" s="204"/>
      <c r="H18" s="10"/>
      <c r="I18" s="16">
        <f>SUM(I11:I17)</f>
        <v>383.46</v>
      </c>
      <c r="J18" s="96">
        <f>I18*(VLOOKUP(OpdateretÅrstal,'Prisliste tillæg'!$A$4:$C$61,3,FALSE)/VLOOKUP(Produktionsår,'Prisliste tillæg'!$A$5:$C$61,3,FALSE))</f>
        <v>627.40702402081934</v>
      </c>
    </row>
    <row r="19" spans="2:10" ht="12.75" customHeight="1" x14ac:dyDescent="0.3">
      <c r="B19" s="93"/>
      <c r="C19" s="75"/>
      <c r="D19" s="75"/>
      <c r="E19" s="75"/>
      <c r="F19" s="75"/>
      <c r="G19" s="76"/>
      <c r="H19" s="2"/>
      <c r="J19" s="18"/>
    </row>
    <row r="20" spans="2:10" ht="12.75" customHeight="1" thickBot="1" x14ac:dyDescent="0.35">
      <c r="B20" s="160"/>
      <c r="C20" s="202" t="s">
        <v>80</v>
      </c>
      <c r="D20" s="276"/>
      <c r="E20" s="276"/>
      <c r="F20" s="276"/>
      <c r="G20" s="276"/>
      <c r="H20" s="41"/>
      <c r="I20" s="77">
        <f>I18/E6</f>
        <v>76.691999999999993</v>
      </c>
      <c r="J20" s="95">
        <f>I20*(VLOOKUP(OpdateretÅrstal,'Prisliste tillæg'!$A$4:$C$61,3,FALSE)/VLOOKUP(Produktionsår,'Prisliste tillæg'!$A$5:$C$61,3,FALSE))</f>
        <v>125.48140480416386</v>
      </c>
    </row>
    <row r="22" spans="2:10" x14ac:dyDescent="0.3">
      <c r="C22" s="236"/>
      <c r="D22" s="236"/>
      <c r="E22" s="236"/>
      <c r="F22" s="236"/>
      <c r="G22" s="236"/>
    </row>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2">
    <tabColor rgb="FFFFFF00"/>
  </sheetPr>
  <dimension ref="A1:M29"/>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2" width="10.4609375" customWidth="1"/>
    <col min="13" max="13" width="12" customWidth="1"/>
  </cols>
  <sheetData>
    <row r="1" spans="1:13" ht="14" thickBot="1" x14ac:dyDescent="0.35">
      <c r="A1" s="258" t="s">
        <v>44</v>
      </c>
      <c r="B1" s="259"/>
      <c r="C1" s="259"/>
      <c r="D1" s="259"/>
      <c r="E1" s="259"/>
      <c r="F1" s="259"/>
      <c r="G1" s="259"/>
      <c r="H1" s="79">
        <v>11</v>
      </c>
      <c r="I1" s="259" t="s">
        <v>66</v>
      </c>
      <c r="J1" s="259"/>
      <c r="K1" s="259"/>
      <c r="L1" s="259"/>
      <c r="M1" s="260"/>
    </row>
    <row r="3" spans="1:13" x14ac:dyDescent="0.3">
      <c r="D3" s="124" t="s">
        <v>46</v>
      </c>
      <c r="E3">
        <v>2014</v>
      </c>
      <c r="F3" t="s">
        <v>67</v>
      </c>
    </row>
    <row r="5" spans="1:13" ht="14" thickBot="1" x14ac:dyDescent="0.35"/>
    <row r="6" spans="1:13" ht="12.75" customHeight="1" x14ac:dyDescent="0.3">
      <c r="B6" s="267" t="str">
        <f>'Samle ark'!B50</f>
        <v xml:space="preserve">Brædt tykkelse </v>
      </c>
      <c r="C6" s="269" t="str">
        <f>'Samle ark'!B51</f>
        <v>t.o.m. 16 mm</v>
      </c>
      <c r="D6" s="271" t="s">
        <v>68</v>
      </c>
      <c r="E6" s="261">
        <f>'Samle ark'!C51</f>
        <v>5</v>
      </c>
      <c r="F6" s="250" t="s">
        <v>63</v>
      </c>
      <c r="G6" s="273" t="s">
        <v>33</v>
      </c>
      <c r="H6" s="265" t="str">
        <f>'Samle ark'!D52</f>
        <v>fra 90 mm</v>
      </c>
      <c r="I6" s="227" t="s">
        <v>50</v>
      </c>
      <c r="J6" s="228"/>
    </row>
    <row r="7" spans="1:13" ht="14" thickBot="1" x14ac:dyDescent="0.35">
      <c r="B7" s="268"/>
      <c r="C7" s="270"/>
      <c r="D7" s="272"/>
      <c r="E7" s="262"/>
      <c r="F7" s="251"/>
      <c r="G7" s="274"/>
      <c r="H7" s="266"/>
      <c r="I7" s="263" t="str">
        <f>'Samle ark'!G50</f>
        <v>t.o.m 100 kvm</v>
      </c>
      <c r="J7" s="264"/>
    </row>
    <row r="8" spans="1:13" ht="14" thickBot="1" x14ac:dyDescent="0.35"/>
    <row r="9" spans="1:13" ht="12.75" customHeight="1" x14ac:dyDescent="0.3">
      <c r="B9" s="150"/>
      <c r="C9" s="219" t="str">
        <f>I1</f>
        <v>Brædde gulv</v>
      </c>
      <c r="D9" s="219"/>
      <c r="E9" s="219"/>
      <c r="F9" s="219"/>
      <c r="G9" s="277"/>
      <c r="H9" s="147">
        <f>Produktionsår</f>
        <v>2014</v>
      </c>
      <c r="I9" s="146"/>
      <c r="J9" s="126">
        <f>OpdateretÅrstal</f>
        <v>2025</v>
      </c>
    </row>
    <row r="10" spans="1:13" ht="12.75" customHeight="1" thickBot="1" x14ac:dyDescent="0.35">
      <c r="B10" s="151" t="s">
        <v>51</v>
      </c>
      <c r="C10" s="237" t="s">
        <v>52</v>
      </c>
      <c r="D10" s="238"/>
      <c r="E10" s="238"/>
      <c r="F10" s="238"/>
      <c r="G10" s="275"/>
      <c r="H10" s="148" t="s">
        <v>53</v>
      </c>
      <c r="I10" s="149" t="s">
        <v>54</v>
      </c>
      <c r="J10" s="152" t="s">
        <v>53</v>
      </c>
    </row>
    <row r="11" spans="1:13" ht="12.75" customHeight="1" x14ac:dyDescent="0.3">
      <c r="B11" s="157" t="s">
        <v>81</v>
      </c>
      <c r="C11" s="241" t="s">
        <v>70</v>
      </c>
      <c r="D11" s="241"/>
      <c r="E11" s="241"/>
      <c r="F11" s="241"/>
      <c r="G11" s="242"/>
      <c r="H11" s="140">
        <v>36.049999999999997</v>
      </c>
      <c r="I11" s="145">
        <f>H11*E6</f>
        <v>180.25</v>
      </c>
      <c r="J11" s="99">
        <f>I11*(VLOOKUP(OpdateretÅrstal,'Prisliste tillæg'!$A$4:$C$61,3,FALSE)/VLOOKUP(Produktionsår,'Prisliste tillæg'!$A$5:$C$61,3,FALSE))</f>
        <v>294.92024221497076</v>
      </c>
    </row>
    <row r="12" spans="1:13" ht="12.75" customHeight="1" x14ac:dyDescent="0.3">
      <c r="B12" s="158" t="s">
        <v>71</v>
      </c>
      <c r="C12" s="204"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158" t="s">
        <v>72</v>
      </c>
      <c r="C13" s="235"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59" t="s">
        <v>74</v>
      </c>
      <c r="C14" s="278" t="s">
        <v>75</v>
      </c>
      <c r="D14" s="278"/>
      <c r="E14" s="278"/>
      <c r="F14" s="278"/>
      <c r="G14" s="279"/>
      <c r="H14" s="10">
        <v>5.39</v>
      </c>
      <c r="I14" s="73">
        <f>H14*E6</f>
        <v>26.95</v>
      </c>
      <c r="J14" s="18">
        <f>I14*(VLOOKUP(OpdateretÅrstal,'Prisliste tillæg'!$A$4:$C$61,3,FALSE)/VLOOKUP(Produktionsår,'Prisliste tillæg'!$A$5:$C$61,3,FALSE))</f>
        <v>44.094871166121841</v>
      </c>
    </row>
    <row r="15" spans="1:13" ht="12.75" customHeight="1" x14ac:dyDescent="0.3">
      <c r="B15" s="159" t="s">
        <v>76</v>
      </c>
      <c r="C15" s="278"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59" t="s">
        <v>78</v>
      </c>
      <c r="C16" s="278"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158"/>
      <c r="C17" s="235"/>
      <c r="D17" s="235"/>
      <c r="E17" s="235"/>
      <c r="F17" s="235"/>
      <c r="G17" s="204"/>
      <c r="H17" s="10"/>
      <c r="I17" s="73"/>
      <c r="J17" s="18"/>
    </row>
    <row r="18" spans="2:10" ht="12.75" customHeight="1" x14ac:dyDescent="0.3">
      <c r="B18" s="158"/>
      <c r="C18" s="235" t="s">
        <v>61</v>
      </c>
      <c r="D18" s="235"/>
      <c r="E18" s="235"/>
      <c r="F18" s="235"/>
      <c r="G18" s="204"/>
      <c r="H18" s="10"/>
      <c r="I18" s="16">
        <f>SUM(I11:I17)</f>
        <v>332.06</v>
      </c>
      <c r="J18" s="96">
        <f>I18*(VLOOKUP(OpdateretÅrstal,'Prisliste tillæg'!$A$4:$C$61,3,FALSE)/VLOOKUP(Produktionsår,'Prisliste tillæg'!$A$5:$C$61,3,FALSE))</f>
        <v>543.30771500639776</v>
      </c>
    </row>
    <row r="19" spans="2:10" ht="12.75" customHeight="1" x14ac:dyDescent="0.3">
      <c r="B19" s="93"/>
      <c r="C19" s="75"/>
      <c r="D19" s="75"/>
      <c r="E19" s="75"/>
      <c r="F19" s="75"/>
      <c r="G19" s="76"/>
      <c r="H19" s="2"/>
      <c r="J19" s="18"/>
    </row>
    <row r="20" spans="2:10" ht="12.75" customHeight="1" thickBot="1" x14ac:dyDescent="0.35">
      <c r="B20" s="160"/>
      <c r="C20" s="202" t="s">
        <v>80</v>
      </c>
      <c r="D20" s="276"/>
      <c r="E20" s="276"/>
      <c r="F20" s="276"/>
      <c r="G20" s="276"/>
      <c r="H20" s="41"/>
      <c r="I20" s="77">
        <f>I18/E6</f>
        <v>66.412000000000006</v>
      </c>
      <c r="J20" s="95">
        <f>I20*(VLOOKUP(OpdateretÅrstal,'Prisliste tillæg'!$A$4:$C$61,3,FALSE)/VLOOKUP(Produktionsår,'Prisliste tillæg'!$A$5:$C$61,3,FALSE))</f>
        <v>108.66154300127955</v>
      </c>
    </row>
    <row r="22" spans="2:10" ht="27" customHeight="1" x14ac:dyDescent="0.3">
      <c r="C22" s="236"/>
      <c r="D22" s="236"/>
      <c r="E22" s="236"/>
      <c r="F22" s="236"/>
      <c r="G22" s="236"/>
    </row>
    <row r="23" spans="2:10" ht="12.75" customHeight="1" x14ac:dyDescent="0.3"/>
    <row r="24" spans="2:10" ht="12.75" customHeight="1" x14ac:dyDescent="0.3"/>
    <row r="25" spans="2:10" ht="12.75" customHeight="1" x14ac:dyDescent="0.3"/>
    <row r="26" spans="2:10" ht="12.75" customHeight="1" x14ac:dyDescent="0.3"/>
    <row r="27" spans="2:10" ht="12.75" customHeight="1" x14ac:dyDescent="0.3"/>
    <row r="28" spans="2:10" ht="12.75" customHeight="1" x14ac:dyDescent="0.3"/>
    <row r="29" spans="2:10" ht="12.75" customHeight="1" x14ac:dyDescent="0.3"/>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3">
    <tabColor rgb="FFFFFF00"/>
  </sheetPr>
  <dimension ref="A1:M22"/>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0.4609375" customWidth="1"/>
    <col min="11" max="11" width="9.4609375" customWidth="1"/>
    <col min="12" max="13" width="10.4609375" customWidth="1"/>
  </cols>
  <sheetData>
    <row r="1" spans="1:13" ht="14" thickBot="1" x14ac:dyDescent="0.35">
      <c r="A1" s="258" t="s">
        <v>44</v>
      </c>
      <c r="B1" s="259"/>
      <c r="C1" s="259"/>
      <c r="D1" s="259"/>
      <c r="E1" s="259"/>
      <c r="F1" s="259"/>
      <c r="G1" s="259"/>
      <c r="H1" s="79">
        <v>12</v>
      </c>
      <c r="I1" s="259" t="s">
        <v>66</v>
      </c>
      <c r="J1" s="259"/>
      <c r="K1" s="259"/>
      <c r="L1" s="259"/>
      <c r="M1" s="260"/>
    </row>
    <row r="3" spans="1:13" x14ac:dyDescent="0.3">
      <c r="D3" s="124" t="s">
        <v>46</v>
      </c>
      <c r="E3">
        <v>2014</v>
      </c>
      <c r="F3" t="s">
        <v>67</v>
      </c>
    </row>
    <row r="5" spans="1:13" ht="14" thickBot="1" x14ac:dyDescent="0.35"/>
    <row r="6" spans="1:13" ht="12.75" customHeight="1" x14ac:dyDescent="0.3">
      <c r="B6" s="267" t="str">
        <f>'Samle ark'!B50</f>
        <v xml:space="preserve">Brædt tykkelse </v>
      </c>
      <c r="C6" s="269" t="str">
        <f>'Samle ark'!B51</f>
        <v>t.o.m. 16 mm</v>
      </c>
      <c r="D6" s="271" t="s">
        <v>68</v>
      </c>
      <c r="E6" s="261">
        <f>'Samle ark'!C51</f>
        <v>5</v>
      </c>
      <c r="F6" s="250" t="s">
        <v>63</v>
      </c>
      <c r="G6" s="273" t="s">
        <v>33</v>
      </c>
      <c r="H6" s="265" t="str">
        <f>'Samle ark'!D53</f>
        <v>fra 130 mm</v>
      </c>
      <c r="I6" s="227" t="s">
        <v>50</v>
      </c>
      <c r="J6" s="228"/>
    </row>
    <row r="7" spans="1:13" ht="14" thickBot="1" x14ac:dyDescent="0.35">
      <c r="B7" s="268"/>
      <c r="C7" s="270"/>
      <c r="D7" s="272"/>
      <c r="E7" s="262"/>
      <c r="F7" s="251"/>
      <c r="G7" s="274"/>
      <c r="H7" s="266"/>
      <c r="I7" s="263" t="str">
        <f>'Samle ark'!G50</f>
        <v>t.o.m 100 kvm</v>
      </c>
      <c r="J7" s="264"/>
    </row>
    <row r="8" spans="1:13" ht="14" thickBot="1" x14ac:dyDescent="0.35"/>
    <row r="9" spans="1:13" ht="12.75" customHeight="1" x14ac:dyDescent="0.3">
      <c r="B9" s="150"/>
      <c r="C9" s="219" t="str">
        <f>I1</f>
        <v>Brædde gulv</v>
      </c>
      <c r="D9" s="219"/>
      <c r="E9" s="219"/>
      <c r="F9" s="219"/>
      <c r="G9" s="277"/>
      <c r="H9" s="147">
        <f>Produktionsår</f>
        <v>2014</v>
      </c>
      <c r="I9" s="146"/>
      <c r="J9" s="126">
        <f>OpdateretÅrstal</f>
        <v>2025</v>
      </c>
    </row>
    <row r="10" spans="1:13" ht="12.75" customHeight="1" thickBot="1" x14ac:dyDescent="0.35">
      <c r="B10" s="151" t="s">
        <v>51</v>
      </c>
      <c r="C10" s="237" t="s">
        <v>52</v>
      </c>
      <c r="D10" s="238"/>
      <c r="E10" s="238"/>
      <c r="F10" s="238"/>
      <c r="G10" s="275"/>
      <c r="H10" s="148" t="s">
        <v>53</v>
      </c>
      <c r="I10" s="149" t="s">
        <v>54</v>
      </c>
      <c r="J10" s="152" t="s">
        <v>53</v>
      </c>
    </row>
    <row r="11" spans="1:13" ht="12.75" customHeight="1" x14ac:dyDescent="0.3">
      <c r="B11" s="157" t="s">
        <v>82</v>
      </c>
      <c r="C11" s="241" t="s">
        <v>70</v>
      </c>
      <c r="D11" s="241"/>
      <c r="E11" s="241"/>
      <c r="F11" s="241"/>
      <c r="G11" s="242"/>
      <c r="H11" s="140">
        <v>32.56</v>
      </c>
      <c r="I11" s="145">
        <f>H11*E6</f>
        <v>162.80000000000001</v>
      </c>
      <c r="J11" s="99">
        <f>I11*(VLOOKUP(OpdateretÅrstal,'Prisliste tillæg'!$A$4:$C$61,3,FALSE)/VLOOKUP(Produktionsår,'Prisliste tillæg'!$A$5:$C$61,3,FALSE))</f>
        <v>266.36901765657279</v>
      </c>
    </row>
    <row r="12" spans="1:13" ht="12.75" customHeight="1" x14ac:dyDescent="0.3">
      <c r="B12" s="158" t="s">
        <v>71</v>
      </c>
      <c r="C12" s="204"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158" t="s">
        <v>72</v>
      </c>
      <c r="C13" s="235"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59" t="s">
        <v>74</v>
      </c>
      <c r="C14" s="278" t="s">
        <v>75</v>
      </c>
      <c r="D14" s="278"/>
      <c r="E14" s="278"/>
      <c r="F14" s="278"/>
      <c r="G14" s="279"/>
      <c r="H14" s="10">
        <v>5.39</v>
      </c>
      <c r="I14" s="73">
        <f>H14*E6</f>
        <v>26.95</v>
      </c>
      <c r="J14" s="18">
        <f>I14*(VLOOKUP(OpdateretÅrstal,'Prisliste tillæg'!$A$4:$C$61,3,FALSE)/VLOOKUP(Produktionsår,'Prisliste tillæg'!$A$5:$C$61,3,FALSE))</f>
        <v>44.094871166121841</v>
      </c>
    </row>
    <row r="15" spans="1:13" ht="12.75" customHeight="1" x14ac:dyDescent="0.3">
      <c r="B15" s="159" t="s">
        <v>76</v>
      </c>
      <c r="C15" s="278"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59" t="s">
        <v>78</v>
      </c>
      <c r="C16" s="278"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158"/>
      <c r="C17" s="235"/>
      <c r="D17" s="235"/>
      <c r="E17" s="235"/>
      <c r="F17" s="235"/>
      <c r="G17" s="204"/>
      <c r="H17" s="10"/>
      <c r="I17" s="73"/>
      <c r="J17" s="18"/>
    </row>
    <row r="18" spans="2:10" ht="12.75" customHeight="1" x14ac:dyDescent="0.3">
      <c r="B18" s="158"/>
      <c r="C18" s="235" t="s">
        <v>61</v>
      </c>
      <c r="D18" s="235"/>
      <c r="E18" s="235"/>
      <c r="F18" s="235"/>
      <c r="G18" s="204"/>
      <c r="H18" s="10"/>
      <c r="I18" s="16">
        <f>SUM(I11:I17)</f>
        <v>314.60999999999996</v>
      </c>
      <c r="J18" s="96">
        <f>I18*(VLOOKUP(OpdateretÅrstal,'Prisliste tillæg'!$A$4:$C$61,3,FALSE)/VLOOKUP(Produktionsår,'Prisliste tillæg'!$A$5:$C$61,3,FALSE))</f>
        <v>514.75649044799968</v>
      </c>
    </row>
    <row r="19" spans="2:10" ht="12.75" customHeight="1" x14ac:dyDescent="0.3">
      <c r="B19" s="93"/>
      <c r="C19" s="75"/>
      <c r="D19" s="75"/>
      <c r="E19" s="75"/>
      <c r="F19" s="75"/>
      <c r="G19" s="76"/>
      <c r="H19" s="2"/>
      <c r="J19" s="18"/>
    </row>
    <row r="20" spans="2:10" ht="12.75" customHeight="1" thickBot="1" x14ac:dyDescent="0.35">
      <c r="B20" s="160"/>
      <c r="C20" s="202" t="s">
        <v>80</v>
      </c>
      <c r="D20" s="276"/>
      <c r="E20" s="276"/>
      <c r="F20" s="276"/>
      <c r="G20" s="276"/>
      <c r="H20" s="41"/>
      <c r="I20" s="77">
        <f>I18/E6</f>
        <v>62.92199999999999</v>
      </c>
      <c r="J20" s="95">
        <f>I20*(VLOOKUP(OpdateretÅrstal,'Prisliste tillæg'!$A$4:$C$61,3,FALSE)/VLOOKUP(Produktionsår,'Prisliste tillæg'!$A$5:$C$61,3,FALSE))</f>
        <v>102.95129808959993</v>
      </c>
    </row>
    <row r="22" spans="2:10" ht="25.5" customHeight="1" x14ac:dyDescent="0.3">
      <c r="C22" s="236"/>
      <c r="D22" s="236"/>
      <c r="E22" s="236"/>
      <c r="F22" s="236"/>
      <c r="G22" s="236"/>
    </row>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tabColor rgb="FFFFFF00"/>
  </sheetPr>
  <dimension ref="A1:M22"/>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0.4609375" customWidth="1"/>
    <col min="11" max="11" width="9.4609375" customWidth="1"/>
    <col min="12" max="13" width="12.15234375" customWidth="1"/>
  </cols>
  <sheetData>
    <row r="1" spans="1:13" ht="14" thickBot="1" x14ac:dyDescent="0.35">
      <c r="A1" s="258" t="s">
        <v>44</v>
      </c>
      <c r="B1" s="259"/>
      <c r="C1" s="259"/>
      <c r="D1" s="259"/>
      <c r="E1" s="259"/>
      <c r="F1" s="259"/>
      <c r="G1" s="259"/>
      <c r="H1" s="79">
        <v>13</v>
      </c>
      <c r="I1" s="259" t="s">
        <v>66</v>
      </c>
      <c r="J1" s="259"/>
      <c r="K1" s="259"/>
      <c r="L1" s="259"/>
      <c r="M1" s="260"/>
    </row>
    <row r="3" spans="1:13" x14ac:dyDescent="0.3">
      <c r="D3" s="124" t="s">
        <v>46</v>
      </c>
      <c r="E3">
        <v>2014</v>
      </c>
      <c r="F3" t="s">
        <v>67</v>
      </c>
    </row>
    <row r="5" spans="1:13" ht="14" thickBot="1" x14ac:dyDescent="0.35"/>
    <row r="6" spans="1:13" ht="12.75" customHeight="1" x14ac:dyDescent="0.3">
      <c r="B6" s="267" t="str">
        <f>'Samle ark'!B50</f>
        <v xml:space="preserve">Brædt tykkelse </v>
      </c>
      <c r="C6" s="269" t="str">
        <f>'Samle ark'!B51</f>
        <v>t.o.m. 16 mm</v>
      </c>
      <c r="D6" s="271" t="s">
        <v>68</v>
      </c>
      <c r="E6" s="261">
        <f>'Samle ark'!C51</f>
        <v>5</v>
      </c>
      <c r="F6" s="250" t="s">
        <v>63</v>
      </c>
      <c r="G6" s="273" t="s">
        <v>33</v>
      </c>
      <c r="H6" s="265" t="str">
        <f>'Samle ark'!D54</f>
        <v>fra 150mm t.o.m. 210 mm</v>
      </c>
      <c r="I6" s="227" t="s">
        <v>50</v>
      </c>
      <c r="J6" s="228"/>
    </row>
    <row r="7" spans="1:13" ht="14" thickBot="1" x14ac:dyDescent="0.35">
      <c r="B7" s="268"/>
      <c r="C7" s="270"/>
      <c r="D7" s="272"/>
      <c r="E7" s="262"/>
      <c r="F7" s="251"/>
      <c r="G7" s="274"/>
      <c r="H7" s="266"/>
      <c r="I7" s="263" t="str">
        <f>'Samle ark'!G50</f>
        <v>t.o.m 100 kvm</v>
      </c>
      <c r="J7" s="264"/>
    </row>
    <row r="8" spans="1:13" ht="14" thickBot="1" x14ac:dyDescent="0.35"/>
    <row r="9" spans="1:13" ht="12.75" customHeight="1" x14ac:dyDescent="0.3">
      <c r="B9" s="150"/>
      <c r="C9" s="219" t="str">
        <f>I1</f>
        <v>Brædde gulv</v>
      </c>
      <c r="D9" s="219"/>
      <c r="E9" s="219"/>
      <c r="F9" s="219"/>
      <c r="G9" s="277"/>
      <c r="H9" s="147">
        <f>Produktionsår</f>
        <v>2014</v>
      </c>
      <c r="I9" s="146"/>
      <c r="J9" s="126">
        <f>OpdateretÅrstal</f>
        <v>2025</v>
      </c>
    </row>
    <row r="10" spans="1:13" ht="12.75" customHeight="1" thickBot="1" x14ac:dyDescent="0.35">
      <c r="B10" s="151" t="s">
        <v>51</v>
      </c>
      <c r="C10" s="237" t="s">
        <v>52</v>
      </c>
      <c r="D10" s="238"/>
      <c r="E10" s="238"/>
      <c r="F10" s="238"/>
      <c r="G10" s="275"/>
      <c r="H10" s="148" t="s">
        <v>53</v>
      </c>
      <c r="I10" s="149" t="s">
        <v>54</v>
      </c>
      <c r="J10" s="152" t="s">
        <v>53</v>
      </c>
    </row>
    <row r="11" spans="1:13" ht="12.75" customHeight="1" x14ac:dyDescent="0.3">
      <c r="B11" s="157" t="s">
        <v>83</v>
      </c>
      <c r="C11" s="241" t="s">
        <v>70</v>
      </c>
      <c r="D11" s="241"/>
      <c r="E11" s="241"/>
      <c r="F11" s="241"/>
      <c r="G11" s="242"/>
      <c r="H11" s="140">
        <v>29.17</v>
      </c>
      <c r="I11" s="145">
        <f>H11*E6</f>
        <v>145.85000000000002</v>
      </c>
      <c r="J11" s="99">
        <f>I11*(VLOOKUP(OpdateretÅrstal,'Prisliste tillæg'!$A$4:$C$61,3,FALSE)/VLOOKUP(Produktionsår,'Prisliste tillæg'!$A$5:$C$61,3,FALSE))</f>
        <v>238.6358797617392</v>
      </c>
    </row>
    <row r="12" spans="1:13" ht="12.75" customHeight="1" x14ac:dyDescent="0.3">
      <c r="B12" s="158" t="s">
        <v>71</v>
      </c>
      <c r="C12" s="204"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158" t="s">
        <v>72</v>
      </c>
      <c r="C13" s="235"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59" t="s">
        <v>74</v>
      </c>
      <c r="C14" s="278" t="s">
        <v>75</v>
      </c>
      <c r="D14" s="278"/>
      <c r="E14" s="278"/>
      <c r="F14" s="278"/>
      <c r="G14" s="279"/>
      <c r="H14" s="10">
        <v>5.39</v>
      </c>
      <c r="I14" s="73">
        <f>H14*E6</f>
        <v>26.95</v>
      </c>
      <c r="J14" s="18">
        <f>I14*(VLOOKUP(OpdateretÅrstal,'Prisliste tillæg'!$A$4:$C$61,3,FALSE)/VLOOKUP(Produktionsår,'Prisliste tillæg'!$A$5:$C$61,3,FALSE))</f>
        <v>44.094871166121841</v>
      </c>
    </row>
    <row r="15" spans="1:13" ht="12.75" customHeight="1" x14ac:dyDescent="0.3">
      <c r="B15" s="159" t="s">
        <v>76</v>
      </c>
      <c r="C15" s="278"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59" t="s">
        <v>78</v>
      </c>
      <c r="C16" s="278"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158"/>
      <c r="C17" s="235"/>
      <c r="D17" s="235"/>
      <c r="E17" s="235"/>
      <c r="F17" s="235"/>
      <c r="G17" s="204"/>
      <c r="H17" s="10"/>
      <c r="I17" s="73"/>
      <c r="J17" s="18"/>
    </row>
    <row r="18" spans="2:10" ht="12.75" customHeight="1" x14ac:dyDescent="0.3">
      <c r="B18" s="158"/>
      <c r="C18" s="235" t="s">
        <v>61</v>
      </c>
      <c r="D18" s="235"/>
      <c r="E18" s="235"/>
      <c r="F18" s="235"/>
      <c r="G18" s="204"/>
      <c r="H18" s="10"/>
      <c r="I18" s="16">
        <f>SUM(I11:I17)</f>
        <v>297.66000000000003</v>
      </c>
      <c r="J18" s="96">
        <f>I18*(VLOOKUP(OpdateretÅrstal,'Prisliste tillæg'!$A$4:$C$61,3,FALSE)/VLOOKUP(Produktionsår,'Prisliste tillæg'!$A$5:$C$61,3,FALSE))</f>
        <v>487.02335255316615</v>
      </c>
    </row>
    <row r="19" spans="2:10" ht="12.75" customHeight="1" x14ac:dyDescent="0.3">
      <c r="B19" s="93"/>
      <c r="C19" s="75"/>
      <c r="D19" s="75"/>
      <c r="E19" s="75"/>
      <c r="F19" s="75"/>
      <c r="G19" s="76"/>
      <c r="H19" s="2"/>
      <c r="J19" s="18"/>
    </row>
    <row r="20" spans="2:10" ht="12.75" customHeight="1" thickBot="1" x14ac:dyDescent="0.35">
      <c r="B20" s="160"/>
      <c r="C20" s="202" t="s">
        <v>80</v>
      </c>
      <c r="D20" s="276"/>
      <c r="E20" s="276"/>
      <c r="F20" s="276"/>
      <c r="G20" s="276"/>
      <c r="H20" s="41"/>
      <c r="I20" s="77">
        <f>I18/E6</f>
        <v>59.532000000000004</v>
      </c>
      <c r="J20" s="95">
        <f>I20*(VLOOKUP(OpdateretÅrstal,'Prisliste tillæg'!$A$4:$C$61,3,FALSE)/VLOOKUP(Produktionsår,'Prisliste tillæg'!$A$5:$C$61,3,FALSE))</f>
        <v>97.404670510633224</v>
      </c>
    </row>
    <row r="22" spans="2:10" ht="24.75" customHeight="1" x14ac:dyDescent="0.3">
      <c r="C22" s="236"/>
      <c r="D22" s="236"/>
      <c r="E22" s="236"/>
      <c r="F22" s="236"/>
      <c r="G22" s="236"/>
    </row>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5">
    <tabColor rgb="FFFFFF00"/>
  </sheetPr>
  <dimension ref="A1:M22"/>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2.15234375" bestFit="1" customWidth="1"/>
    <col min="11" max="11" width="9.4609375" customWidth="1"/>
    <col min="12" max="13" width="12.15234375" customWidth="1"/>
  </cols>
  <sheetData>
    <row r="1" spans="1:13" ht="14" thickBot="1" x14ac:dyDescent="0.35">
      <c r="A1" s="258" t="s">
        <v>44</v>
      </c>
      <c r="B1" s="259"/>
      <c r="C1" s="259"/>
      <c r="D1" s="259"/>
      <c r="E1" s="259"/>
      <c r="F1" s="259"/>
      <c r="G1" s="259"/>
      <c r="H1" s="79">
        <v>14</v>
      </c>
      <c r="I1" s="259" t="s">
        <v>66</v>
      </c>
      <c r="J1" s="259"/>
      <c r="K1" s="259"/>
      <c r="L1" s="259"/>
      <c r="M1" s="260"/>
    </row>
    <row r="3" spans="1:13" x14ac:dyDescent="0.3">
      <c r="D3" s="124" t="s">
        <v>46</v>
      </c>
      <c r="E3">
        <v>2014</v>
      </c>
      <c r="F3" t="s">
        <v>67</v>
      </c>
    </row>
    <row r="5" spans="1:13" ht="14" thickBot="1" x14ac:dyDescent="0.35"/>
    <row r="6" spans="1:13" ht="12.75" customHeight="1" x14ac:dyDescent="0.3">
      <c r="B6" s="267" t="str">
        <f>'Samle ark'!B50</f>
        <v xml:space="preserve">Brædt tykkelse </v>
      </c>
      <c r="C6" s="269" t="str">
        <f>'Samle ark'!B51</f>
        <v>t.o.m. 16 mm</v>
      </c>
      <c r="D6" s="271" t="s">
        <v>68</v>
      </c>
      <c r="E6" s="261">
        <f>'Samle ark'!C56</f>
        <v>20</v>
      </c>
      <c r="F6" s="250" t="s">
        <v>63</v>
      </c>
      <c r="G6" s="273" t="s">
        <v>33</v>
      </c>
      <c r="H6" s="265" t="str">
        <f>'Samle ark'!D56</f>
        <v>fra 60 mm</v>
      </c>
      <c r="I6" s="227" t="s">
        <v>50</v>
      </c>
      <c r="J6" s="228"/>
    </row>
    <row r="7" spans="1:13" ht="14" thickBot="1" x14ac:dyDescent="0.35">
      <c r="B7" s="268"/>
      <c r="C7" s="270"/>
      <c r="D7" s="272"/>
      <c r="E7" s="262"/>
      <c r="F7" s="251"/>
      <c r="G7" s="274"/>
      <c r="H7" s="266"/>
      <c r="I7" s="263" t="str">
        <f>'Samle ark'!G50</f>
        <v>t.o.m 100 kvm</v>
      </c>
      <c r="J7" s="264"/>
    </row>
    <row r="8" spans="1:13" ht="14" thickBot="1" x14ac:dyDescent="0.35"/>
    <row r="9" spans="1:13" ht="12.75" customHeight="1" x14ac:dyDescent="0.3">
      <c r="B9" s="150"/>
      <c r="C9" s="219" t="str">
        <f>I1</f>
        <v>Brædde gulv</v>
      </c>
      <c r="D9" s="219"/>
      <c r="E9" s="219"/>
      <c r="F9" s="219"/>
      <c r="G9" s="277"/>
      <c r="H9" s="147">
        <f>Produktionsår</f>
        <v>2014</v>
      </c>
      <c r="I9" s="146"/>
      <c r="J9" s="126">
        <f>OpdateretÅrstal</f>
        <v>2025</v>
      </c>
    </row>
    <row r="10" spans="1:13" ht="12.75" customHeight="1" thickBot="1" x14ac:dyDescent="0.35">
      <c r="B10" s="151" t="s">
        <v>51</v>
      </c>
      <c r="C10" s="237" t="s">
        <v>52</v>
      </c>
      <c r="D10" s="238"/>
      <c r="E10" s="238"/>
      <c r="F10" s="238"/>
      <c r="G10" s="275"/>
      <c r="H10" s="148" t="s">
        <v>53</v>
      </c>
      <c r="I10" s="149" t="s">
        <v>54</v>
      </c>
      <c r="J10" s="152" t="s">
        <v>53</v>
      </c>
    </row>
    <row r="11" spans="1:13" ht="12.75" customHeight="1" x14ac:dyDescent="0.3">
      <c r="B11" s="157" t="s">
        <v>69</v>
      </c>
      <c r="C11" s="241" t="s">
        <v>70</v>
      </c>
      <c r="D11" s="241"/>
      <c r="E11" s="241"/>
      <c r="F11" s="241"/>
      <c r="G11" s="242"/>
      <c r="H11" s="140">
        <v>46.33</v>
      </c>
      <c r="I11" s="145">
        <f>H11*E6</f>
        <v>926.59999999999991</v>
      </c>
      <c r="J11" s="99">
        <f>I11*(VLOOKUP(OpdateretÅrstal,'Prisliste tillæg'!$A$4:$C$61,3,FALSE)/VLOOKUP(Produktionsår,'Prisliste tillæg'!$A$5:$C$61,3,FALSE))</f>
        <v>1516.0782049175693</v>
      </c>
    </row>
    <row r="12" spans="1:13" ht="12.75" customHeight="1" x14ac:dyDescent="0.3">
      <c r="B12" s="158" t="s">
        <v>71</v>
      </c>
      <c r="C12" s="204"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158" t="s">
        <v>72</v>
      </c>
      <c r="C13" s="235"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59" t="s">
        <v>74</v>
      </c>
      <c r="C14" s="278" t="s">
        <v>75</v>
      </c>
      <c r="D14" s="278"/>
      <c r="E14" s="278"/>
      <c r="F14" s="278"/>
      <c r="G14" s="279"/>
      <c r="H14" s="10">
        <v>5.39</v>
      </c>
      <c r="I14" s="73">
        <f>H14*E6</f>
        <v>107.8</v>
      </c>
      <c r="J14" s="18">
        <f>I14*(VLOOKUP(OpdateretÅrstal,'Prisliste tillæg'!$A$4:$C$61,3,FALSE)/VLOOKUP(Produktionsår,'Prisliste tillæg'!$A$5:$C$61,3,FALSE))</f>
        <v>176.37948466448736</v>
      </c>
    </row>
    <row r="15" spans="1:13" ht="12.75" customHeight="1" x14ac:dyDescent="0.3">
      <c r="B15" s="159" t="s">
        <v>76</v>
      </c>
      <c r="C15" s="278"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59" t="s">
        <v>78</v>
      </c>
      <c r="C16" s="278"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158"/>
      <c r="C17" s="235"/>
      <c r="D17" s="235"/>
      <c r="E17" s="235"/>
      <c r="F17" s="235"/>
      <c r="G17" s="204"/>
      <c r="H17" s="10"/>
      <c r="I17" s="73"/>
      <c r="J17" s="18"/>
    </row>
    <row r="18" spans="2:10" ht="12.75" customHeight="1" x14ac:dyDescent="0.3">
      <c r="B18" s="158"/>
      <c r="C18" s="235" t="s">
        <v>61</v>
      </c>
      <c r="D18" s="235"/>
      <c r="E18" s="235"/>
      <c r="F18" s="235"/>
      <c r="G18" s="204"/>
      <c r="H18" s="10"/>
      <c r="I18" s="16">
        <f>SUM(I11:I17)</f>
        <v>1159.2599999999998</v>
      </c>
      <c r="J18" s="96">
        <f>I18*(VLOOKUP(OpdateretÅrstal,'Prisliste tillæg'!$A$4:$C$61,3,FALSE)/VLOOKUP(Produktionsår,'Prisliste tillæg'!$A$5:$C$61,3,FALSE))</f>
        <v>1896.7502912073617</v>
      </c>
    </row>
    <row r="19" spans="2:10" ht="12.75" customHeight="1" x14ac:dyDescent="0.3">
      <c r="B19" s="93"/>
      <c r="C19" s="75"/>
      <c r="D19" s="75"/>
      <c r="E19" s="75"/>
      <c r="F19" s="75"/>
      <c r="G19" s="76"/>
      <c r="H19" s="2"/>
      <c r="J19" s="18"/>
    </row>
    <row r="20" spans="2:10" ht="12.75" customHeight="1" thickBot="1" x14ac:dyDescent="0.35">
      <c r="B20" s="160"/>
      <c r="C20" s="202" t="s">
        <v>80</v>
      </c>
      <c r="D20" s="276"/>
      <c r="E20" s="276"/>
      <c r="F20" s="276"/>
      <c r="G20" s="276"/>
      <c r="H20" s="41"/>
      <c r="I20" s="77">
        <f>I18/E6</f>
        <v>57.962999999999987</v>
      </c>
      <c r="J20" s="95">
        <f>I20*(VLOOKUP(OpdateretÅrstal,'Prisliste tillæg'!$A$4:$C$61,3,FALSE)/VLOOKUP(Produktionsår,'Prisliste tillæg'!$A$5:$C$61,3,FALSE))</f>
        <v>94.837514560368078</v>
      </c>
    </row>
    <row r="21" spans="2:10" ht="25.5" customHeight="1" x14ac:dyDescent="0.3"/>
    <row r="22" spans="2:10" ht="26.25" customHeight="1" x14ac:dyDescent="0.3">
      <c r="C22" s="236"/>
      <c r="D22" s="236"/>
      <c r="E22" s="236"/>
      <c r="F22" s="236"/>
      <c r="G22" s="236"/>
    </row>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6">
    <tabColor rgb="FFFFFF00"/>
  </sheetPr>
  <dimension ref="A1:M29"/>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1" width="10.4609375" customWidth="1"/>
    <col min="12" max="12" width="12.15234375" customWidth="1"/>
    <col min="13" max="13" width="12" customWidth="1"/>
  </cols>
  <sheetData>
    <row r="1" spans="1:13" ht="14" thickBot="1" x14ac:dyDescent="0.35">
      <c r="A1" s="258" t="s">
        <v>44</v>
      </c>
      <c r="B1" s="259"/>
      <c r="C1" s="259"/>
      <c r="D1" s="259"/>
      <c r="E1" s="259"/>
      <c r="F1" s="259"/>
      <c r="G1" s="259"/>
      <c r="H1" s="79">
        <v>15</v>
      </c>
      <c r="I1" s="259" t="s">
        <v>66</v>
      </c>
      <c r="J1" s="259"/>
      <c r="K1" s="259"/>
      <c r="L1" s="259"/>
      <c r="M1" s="260"/>
    </row>
    <row r="3" spans="1:13" x14ac:dyDescent="0.3">
      <c r="D3" s="124" t="s">
        <v>46</v>
      </c>
      <c r="E3">
        <v>2014</v>
      </c>
      <c r="F3" t="s">
        <v>67</v>
      </c>
    </row>
    <row r="5" spans="1:13" ht="14" thickBot="1" x14ac:dyDescent="0.35"/>
    <row r="6" spans="1:13" ht="12.75" customHeight="1" x14ac:dyDescent="0.3">
      <c r="B6" s="267" t="str">
        <f>'Samle ark'!B50</f>
        <v xml:space="preserve">Brædt tykkelse </v>
      </c>
      <c r="C6" s="269" t="str">
        <f>'Samle ark'!B51</f>
        <v>t.o.m. 16 mm</v>
      </c>
      <c r="D6" s="271" t="s">
        <v>68</v>
      </c>
      <c r="E6" s="261">
        <f>'Samle ark'!C56</f>
        <v>20</v>
      </c>
      <c r="F6" s="250" t="s">
        <v>63</v>
      </c>
      <c r="G6" s="273" t="s">
        <v>33</v>
      </c>
      <c r="H6" s="265" t="str">
        <f>'Samle ark'!D57</f>
        <v>fra 90 mm</v>
      </c>
      <c r="I6" s="227" t="s">
        <v>50</v>
      </c>
      <c r="J6" s="228"/>
    </row>
    <row r="7" spans="1:13" ht="14" thickBot="1" x14ac:dyDescent="0.35">
      <c r="B7" s="268"/>
      <c r="C7" s="270"/>
      <c r="D7" s="272"/>
      <c r="E7" s="262"/>
      <c r="F7" s="251"/>
      <c r="G7" s="274"/>
      <c r="H7" s="266"/>
      <c r="I7" s="263" t="str">
        <f>'Samle ark'!G50</f>
        <v>t.o.m 100 kvm</v>
      </c>
      <c r="J7" s="264"/>
    </row>
    <row r="8" spans="1:13" ht="14" thickBot="1" x14ac:dyDescent="0.35"/>
    <row r="9" spans="1:13" ht="12.75" customHeight="1" x14ac:dyDescent="0.3">
      <c r="B9" s="150"/>
      <c r="C9" s="219" t="str">
        <f>I1</f>
        <v>Brædde gulv</v>
      </c>
      <c r="D9" s="219"/>
      <c r="E9" s="219"/>
      <c r="F9" s="219"/>
      <c r="G9" s="277"/>
      <c r="H9" s="147">
        <f>Produktionsår</f>
        <v>2014</v>
      </c>
      <c r="I9" s="146"/>
      <c r="J9" s="126">
        <f>OpdateretÅrstal</f>
        <v>2025</v>
      </c>
    </row>
    <row r="10" spans="1:13" ht="12.75" customHeight="1" thickBot="1" x14ac:dyDescent="0.35">
      <c r="B10" s="151" t="s">
        <v>51</v>
      </c>
      <c r="C10" s="237" t="s">
        <v>52</v>
      </c>
      <c r="D10" s="238"/>
      <c r="E10" s="238"/>
      <c r="F10" s="238"/>
      <c r="G10" s="275"/>
      <c r="H10" s="148" t="s">
        <v>53</v>
      </c>
      <c r="I10" s="149" t="s">
        <v>54</v>
      </c>
      <c r="J10" s="152" t="s">
        <v>53</v>
      </c>
    </row>
    <row r="11" spans="1:13" ht="12.75" customHeight="1" x14ac:dyDescent="0.3">
      <c r="B11" s="157" t="s">
        <v>81</v>
      </c>
      <c r="C11" s="241" t="s">
        <v>70</v>
      </c>
      <c r="D11" s="241"/>
      <c r="E11" s="241"/>
      <c r="F11" s="241"/>
      <c r="G11" s="242"/>
      <c r="H11" s="140">
        <v>36.049999999999997</v>
      </c>
      <c r="I11" s="145">
        <f>H11*E6</f>
        <v>721</v>
      </c>
      <c r="J11" s="99">
        <f>I11*(VLOOKUP(OpdateretÅrstal,'Prisliste tillæg'!$A$4:$C$61,3,FALSE)/VLOOKUP(Produktionsår,'Prisliste tillæg'!$A$5:$C$61,3,FALSE))</f>
        <v>1179.680968859883</v>
      </c>
    </row>
    <row r="12" spans="1:13" ht="12.75" customHeight="1" x14ac:dyDescent="0.3">
      <c r="B12" s="158" t="s">
        <v>71</v>
      </c>
      <c r="C12" s="204"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158" t="s">
        <v>72</v>
      </c>
      <c r="C13" s="235"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59" t="s">
        <v>74</v>
      </c>
      <c r="C14" s="278" t="s">
        <v>75</v>
      </c>
      <c r="D14" s="278"/>
      <c r="E14" s="278"/>
      <c r="F14" s="278"/>
      <c r="G14" s="279"/>
      <c r="H14" s="10">
        <v>5.39</v>
      </c>
      <c r="I14" s="73">
        <f>H14*E6</f>
        <v>107.8</v>
      </c>
      <c r="J14" s="18">
        <f>I14*(VLOOKUP(OpdateretÅrstal,'Prisliste tillæg'!$A$4:$C$61,3,FALSE)/VLOOKUP(Produktionsår,'Prisliste tillæg'!$A$5:$C$61,3,FALSE))</f>
        <v>176.37948466448736</v>
      </c>
    </row>
    <row r="15" spans="1:13" ht="12.75" customHeight="1" x14ac:dyDescent="0.3">
      <c r="B15" s="159" t="s">
        <v>76</v>
      </c>
      <c r="C15" s="278"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59" t="s">
        <v>78</v>
      </c>
      <c r="C16" s="278"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158"/>
      <c r="C17" s="235"/>
      <c r="D17" s="235"/>
      <c r="E17" s="235"/>
      <c r="F17" s="235"/>
      <c r="G17" s="204"/>
      <c r="H17" s="10"/>
      <c r="I17" s="73"/>
      <c r="J17" s="18"/>
    </row>
    <row r="18" spans="2:10" ht="12.75" customHeight="1" x14ac:dyDescent="0.3">
      <c r="B18" s="158"/>
      <c r="C18" s="235" t="s">
        <v>61</v>
      </c>
      <c r="D18" s="235"/>
      <c r="E18" s="235"/>
      <c r="F18" s="235"/>
      <c r="G18" s="204"/>
      <c r="H18" s="10"/>
      <c r="I18" s="16">
        <f>SUM(I11:I17)</f>
        <v>953.65999999999985</v>
      </c>
      <c r="J18" s="96">
        <f>I18*(VLOOKUP(OpdateretÅrstal,'Prisliste tillæg'!$A$4:$C$61,3,FALSE)/VLOOKUP(Produktionsår,'Prisliste tillæg'!$A$5:$C$61,3,FALSE))</f>
        <v>1560.3530551496751</v>
      </c>
    </row>
    <row r="19" spans="2:10" ht="12.75" customHeight="1" x14ac:dyDescent="0.3">
      <c r="B19" s="93"/>
      <c r="C19" s="75"/>
      <c r="D19" s="75"/>
      <c r="E19" s="75"/>
      <c r="F19" s="75"/>
      <c r="G19" s="76"/>
      <c r="H19" s="2"/>
      <c r="J19" s="18"/>
    </row>
    <row r="20" spans="2:10" ht="12.75" customHeight="1" thickBot="1" x14ac:dyDescent="0.35">
      <c r="B20" s="160"/>
      <c r="C20" s="202" t="s">
        <v>80</v>
      </c>
      <c r="D20" s="276"/>
      <c r="E20" s="276"/>
      <c r="F20" s="276"/>
      <c r="G20" s="276"/>
      <c r="H20" s="41"/>
      <c r="I20" s="77">
        <f>I18/E6</f>
        <v>47.682999999999993</v>
      </c>
      <c r="J20" s="95">
        <f>I20*(VLOOKUP(OpdateretÅrstal,'Prisliste tillæg'!$A$4:$C$61,3,FALSE)/VLOOKUP(Produktionsår,'Prisliste tillæg'!$A$5:$C$61,3,FALSE))</f>
        <v>78.017652757483759</v>
      </c>
    </row>
    <row r="21" spans="2:10" ht="25.5" customHeight="1" x14ac:dyDescent="0.3"/>
    <row r="22" spans="2:10" ht="27" customHeight="1" x14ac:dyDescent="0.3">
      <c r="C22" s="236"/>
      <c r="D22" s="236"/>
      <c r="E22" s="236"/>
      <c r="F22" s="236"/>
      <c r="G22" s="236"/>
    </row>
    <row r="23" spans="2:10" ht="12.75" customHeight="1" x14ac:dyDescent="0.3"/>
    <row r="24" spans="2:10" ht="12.75" customHeight="1" x14ac:dyDescent="0.3"/>
    <row r="25" spans="2:10" ht="12.75" customHeight="1" x14ac:dyDescent="0.3"/>
    <row r="26" spans="2:10" ht="12.75" customHeight="1" x14ac:dyDescent="0.3"/>
    <row r="27" spans="2:10" ht="12.75" customHeight="1" x14ac:dyDescent="0.3"/>
    <row r="28" spans="2:10" ht="12.75" customHeight="1" x14ac:dyDescent="0.3"/>
    <row r="29" spans="2:10" ht="12.75" customHeight="1" x14ac:dyDescent="0.3"/>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7">
    <tabColor rgb="FFFFFF00"/>
  </sheetPr>
  <dimension ref="A1:M29"/>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1" width="10.4609375" customWidth="1"/>
    <col min="12" max="12" width="12.15234375" customWidth="1"/>
    <col min="13" max="13" width="12" customWidth="1"/>
  </cols>
  <sheetData>
    <row r="1" spans="1:13" ht="14" thickBot="1" x14ac:dyDescent="0.35">
      <c r="A1" s="258" t="s">
        <v>44</v>
      </c>
      <c r="B1" s="259"/>
      <c r="C1" s="259"/>
      <c r="D1" s="259"/>
      <c r="E1" s="259"/>
      <c r="F1" s="259"/>
      <c r="G1" s="259"/>
      <c r="H1" s="79">
        <v>16</v>
      </c>
      <c r="I1" s="259" t="s">
        <v>66</v>
      </c>
      <c r="J1" s="259"/>
      <c r="K1" s="259"/>
      <c r="L1" s="259"/>
      <c r="M1" s="260"/>
    </row>
    <row r="3" spans="1:13" x14ac:dyDescent="0.3">
      <c r="D3" s="124" t="s">
        <v>46</v>
      </c>
      <c r="E3">
        <v>2014</v>
      </c>
      <c r="F3" t="s">
        <v>67</v>
      </c>
    </row>
    <row r="5" spans="1:13" ht="14" thickBot="1" x14ac:dyDescent="0.35"/>
    <row r="6" spans="1:13" ht="12.75" customHeight="1" x14ac:dyDescent="0.3">
      <c r="B6" s="267" t="str">
        <f>'Samle ark'!B50</f>
        <v xml:space="preserve">Brædt tykkelse </v>
      </c>
      <c r="C6" s="269" t="str">
        <f>'Samle ark'!B51</f>
        <v>t.o.m. 16 mm</v>
      </c>
      <c r="D6" s="271" t="s">
        <v>68</v>
      </c>
      <c r="E6" s="261">
        <f>'Samle ark'!C56</f>
        <v>20</v>
      </c>
      <c r="F6" s="250" t="s">
        <v>63</v>
      </c>
      <c r="G6" s="273" t="s">
        <v>33</v>
      </c>
      <c r="H6" s="265" t="str">
        <f>'Samle ark'!D58</f>
        <v>fra 130 mm</v>
      </c>
      <c r="I6" s="227" t="s">
        <v>50</v>
      </c>
      <c r="J6" s="228"/>
    </row>
    <row r="7" spans="1:13" ht="14" thickBot="1" x14ac:dyDescent="0.35">
      <c r="B7" s="268"/>
      <c r="C7" s="270"/>
      <c r="D7" s="272"/>
      <c r="E7" s="262"/>
      <c r="F7" s="251"/>
      <c r="G7" s="274"/>
      <c r="H7" s="266"/>
      <c r="I7" s="263" t="str">
        <f>'Samle ark'!G50</f>
        <v>t.o.m 100 kvm</v>
      </c>
      <c r="J7" s="264"/>
    </row>
    <row r="8" spans="1:13" ht="14" thickBot="1" x14ac:dyDescent="0.35"/>
    <row r="9" spans="1:13" ht="12.75" customHeight="1" x14ac:dyDescent="0.3">
      <c r="B9" s="150"/>
      <c r="C9" s="219" t="str">
        <f>I1</f>
        <v>Brædde gulv</v>
      </c>
      <c r="D9" s="219"/>
      <c r="E9" s="219"/>
      <c r="F9" s="219"/>
      <c r="G9" s="277"/>
      <c r="H9" s="147">
        <f>Produktionsår</f>
        <v>2014</v>
      </c>
      <c r="I9" s="146"/>
      <c r="J9" s="126">
        <f>OpdateretÅrstal</f>
        <v>2025</v>
      </c>
    </row>
    <row r="10" spans="1:13" ht="12.75" customHeight="1" thickBot="1" x14ac:dyDescent="0.35">
      <c r="B10" s="151" t="s">
        <v>51</v>
      </c>
      <c r="C10" s="237" t="s">
        <v>52</v>
      </c>
      <c r="D10" s="238"/>
      <c r="E10" s="238"/>
      <c r="F10" s="238"/>
      <c r="G10" s="275"/>
      <c r="H10" s="148" t="s">
        <v>53</v>
      </c>
      <c r="I10" s="149" t="s">
        <v>54</v>
      </c>
      <c r="J10" s="152" t="s">
        <v>53</v>
      </c>
    </row>
    <row r="11" spans="1:13" ht="12.75" customHeight="1" x14ac:dyDescent="0.3">
      <c r="B11" s="157" t="s">
        <v>82</v>
      </c>
      <c r="C11" s="241" t="s">
        <v>70</v>
      </c>
      <c r="D11" s="241"/>
      <c r="E11" s="241"/>
      <c r="F11" s="241"/>
      <c r="G11" s="242"/>
      <c r="H11" s="140">
        <v>32.56</v>
      </c>
      <c r="I11" s="145">
        <f>H11*E6</f>
        <v>651.20000000000005</v>
      </c>
      <c r="J11" s="99">
        <f>I11*(VLOOKUP(OpdateretÅrstal,'Prisliste tillæg'!$A$4:$C$61,3,FALSE)/VLOOKUP(Produktionsår,'Prisliste tillæg'!$A$5:$C$61,3,FALSE))</f>
        <v>1065.4760706262912</v>
      </c>
    </row>
    <row r="12" spans="1:13" ht="12.75" customHeight="1" x14ac:dyDescent="0.3">
      <c r="B12" s="158" t="s">
        <v>71</v>
      </c>
      <c r="C12" s="204"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158" t="s">
        <v>72</v>
      </c>
      <c r="C13" s="235"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59" t="s">
        <v>74</v>
      </c>
      <c r="C14" s="278" t="s">
        <v>75</v>
      </c>
      <c r="D14" s="278"/>
      <c r="E14" s="278"/>
      <c r="F14" s="278"/>
      <c r="G14" s="279"/>
      <c r="H14" s="10">
        <v>5.39</v>
      </c>
      <c r="I14" s="73">
        <f>H14*E6</f>
        <v>107.8</v>
      </c>
      <c r="J14" s="18">
        <f>I14*(VLOOKUP(OpdateretÅrstal,'Prisliste tillæg'!$A$4:$C$61,3,FALSE)/VLOOKUP(Produktionsår,'Prisliste tillæg'!$A$5:$C$61,3,FALSE))</f>
        <v>176.37948466448736</v>
      </c>
    </row>
    <row r="15" spans="1:13" ht="12.75" customHeight="1" x14ac:dyDescent="0.3">
      <c r="B15" s="159" t="s">
        <v>76</v>
      </c>
      <c r="C15" s="278"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59" t="s">
        <v>78</v>
      </c>
      <c r="C16" s="278"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158"/>
      <c r="C17" s="235"/>
      <c r="D17" s="235"/>
      <c r="E17" s="235"/>
      <c r="F17" s="235"/>
      <c r="G17" s="204"/>
      <c r="H17" s="10"/>
      <c r="I17" s="73"/>
      <c r="J17" s="18"/>
    </row>
    <row r="18" spans="2:10" ht="12.75" customHeight="1" x14ac:dyDescent="0.3">
      <c r="B18" s="158"/>
      <c r="C18" s="235" t="s">
        <v>61</v>
      </c>
      <c r="D18" s="235"/>
      <c r="E18" s="235"/>
      <c r="F18" s="235"/>
      <c r="G18" s="204"/>
      <c r="H18" s="10"/>
      <c r="I18" s="16">
        <f>SUM(I11:I17)</f>
        <v>883.8599999999999</v>
      </c>
      <c r="J18" s="96">
        <f>I18*(VLOOKUP(OpdateretÅrstal,'Prisliste tillæg'!$A$4:$C$61,3,FALSE)/VLOOKUP(Produktionsår,'Prisliste tillæg'!$A$5:$C$61,3,FALSE))</f>
        <v>1446.1481569160833</v>
      </c>
    </row>
    <row r="19" spans="2:10" ht="12.75" customHeight="1" x14ac:dyDescent="0.3">
      <c r="B19" s="93"/>
      <c r="C19" s="75"/>
      <c r="D19" s="75"/>
      <c r="E19" s="75"/>
      <c r="F19" s="75"/>
      <c r="G19" s="76"/>
      <c r="H19" s="2"/>
      <c r="J19" s="18"/>
    </row>
    <row r="20" spans="2:10" ht="12.75" customHeight="1" thickBot="1" x14ac:dyDescent="0.35">
      <c r="B20" s="160"/>
      <c r="C20" s="202" t="s">
        <v>80</v>
      </c>
      <c r="D20" s="276"/>
      <c r="E20" s="276"/>
      <c r="F20" s="276"/>
      <c r="G20" s="276"/>
      <c r="H20" s="41"/>
      <c r="I20" s="77">
        <f>I18/E6</f>
        <v>44.192999999999998</v>
      </c>
      <c r="J20" s="95">
        <f>I20*(VLOOKUP(OpdateretÅrstal,'Prisliste tillæg'!$A$4:$C$61,3,FALSE)/VLOOKUP(Produktionsår,'Prisliste tillæg'!$A$5:$C$61,3,FALSE))</f>
        <v>72.307407845804164</v>
      </c>
    </row>
    <row r="21" spans="2:10" ht="25.5" customHeight="1" x14ac:dyDescent="0.3"/>
    <row r="22" spans="2:10" ht="27" customHeight="1" x14ac:dyDescent="0.3">
      <c r="C22" s="236"/>
      <c r="D22" s="236"/>
      <c r="E22" s="236"/>
      <c r="F22" s="236"/>
      <c r="G22" s="236"/>
    </row>
    <row r="23" spans="2:10" ht="12.75" customHeight="1" x14ac:dyDescent="0.3"/>
    <row r="24" spans="2:10" ht="12.75" customHeight="1" x14ac:dyDescent="0.3"/>
    <row r="25" spans="2:10" ht="12.75" customHeight="1" x14ac:dyDescent="0.3"/>
    <row r="26" spans="2:10" ht="12.75" customHeight="1" x14ac:dyDescent="0.3"/>
    <row r="27" spans="2:10" ht="12.75" customHeight="1" x14ac:dyDescent="0.3"/>
    <row r="28" spans="2:10" ht="12.75" customHeight="1" x14ac:dyDescent="0.3"/>
    <row r="29" spans="2:10" ht="12.75" customHeight="1" x14ac:dyDescent="0.3"/>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tabColor rgb="FFFFFF00"/>
  </sheetPr>
  <dimension ref="A1:M22"/>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0.4609375" customWidth="1"/>
    <col min="11" max="11" width="9.4609375" customWidth="1"/>
    <col min="12" max="13" width="12.15234375" customWidth="1"/>
  </cols>
  <sheetData>
    <row r="1" spans="1:13" ht="14" thickBot="1" x14ac:dyDescent="0.35">
      <c r="A1" s="258" t="s">
        <v>44</v>
      </c>
      <c r="B1" s="259"/>
      <c r="C1" s="259"/>
      <c r="D1" s="259"/>
      <c r="E1" s="259"/>
      <c r="F1" s="259"/>
      <c r="G1" s="259"/>
      <c r="H1" s="79">
        <v>17</v>
      </c>
      <c r="I1" s="259" t="s">
        <v>66</v>
      </c>
      <c r="J1" s="259"/>
      <c r="K1" s="259"/>
      <c r="L1" s="259"/>
      <c r="M1" s="260"/>
    </row>
    <row r="3" spans="1:13" x14ac:dyDescent="0.3">
      <c r="D3" s="124" t="s">
        <v>46</v>
      </c>
      <c r="E3">
        <v>2014</v>
      </c>
      <c r="F3" t="s">
        <v>67</v>
      </c>
    </row>
    <row r="5" spans="1:13" ht="14" thickBot="1" x14ac:dyDescent="0.35"/>
    <row r="6" spans="1:13" ht="12.75" customHeight="1" x14ac:dyDescent="0.3">
      <c r="B6" s="267" t="str">
        <f>'Samle ark'!B50</f>
        <v xml:space="preserve">Brædt tykkelse </v>
      </c>
      <c r="C6" s="269" t="str">
        <f>'Samle ark'!B51</f>
        <v>t.o.m. 16 mm</v>
      </c>
      <c r="D6" s="271" t="s">
        <v>68</v>
      </c>
      <c r="E6" s="261">
        <f>'Samle ark'!C56</f>
        <v>20</v>
      </c>
      <c r="F6" s="250" t="s">
        <v>63</v>
      </c>
      <c r="G6" s="273" t="s">
        <v>33</v>
      </c>
      <c r="H6" s="265" t="str">
        <f>'Samle ark'!D59</f>
        <v>fra 150mm t.o.m. 210 mm</v>
      </c>
      <c r="I6" s="227" t="s">
        <v>50</v>
      </c>
      <c r="J6" s="228"/>
    </row>
    <row r="7" spans="1:13" ht="14" thickBot="1" x14ac:dyDescent="0.35">
      <c r="B7" s="268"/>
      <c r="C7" s="270"/>
      <c r="D7" s="272"/>
      <c r="E7" s="262"/>
      <c r="F7" s="251"/>
      <c r="G7" s="274"/>
      <c r="H7" s="266"/>
      <c r="I7" s="263" t="str">
        <f>'Samle ark'!G50</f>
        <v>t.o.m 100 kvm</v>
      </c>
      <c r="J7" s="264"/>
    </row>
    <row r="8" spans="1:13" ht="14" thickBot="1" x14ac:dyDescent="0.35"/>
    <row r="9" spans="1:13" ht="12.75" customHeight="1" x14ac:dyDescent="0.3">
      <c r="B9" s="150"/>
      <c r="C9" s="219" t="str">
        <f>I1</f>
        <v>Brædde gulv</v>
      </c>
      <c r="D9" s="219"/>
      <c r="E9" s="219"/>
      <c r="F9" s="219"/>
      <c r="G9" s="277"/>
      <c r="H9" s="147">
        <f>Produktionsår</f>
        <v>2014</v>
      </c>
      <c r="I9" s="146"/>
      <c r="J9" s="126">
        <f>OpdateretÅrstal</f>
        <v>2025</v>
      </c>
    </row>
    <row r="10" spans="1:13" ht="12.75" customHeight="1" thickBot="1" x14ac:dyDescent="0.35">
      <c r="B10" s="151" t="s">
        <v>51</v>
      </c>
      <c r="C10" s="237" t="s">
        <v>52</v>
      </c>
      <c r="D10" s="238"/>
      <c r="E10" s="238"/>
      <c r="F10" s="238"/>
      <c r="G10" s="275"/>
      <c r="H10" s="148" t="s">
        <v>53</v>
      </c>
      <c r="I10" s="149" t="s">
        <v>54</v>
      </c>
      <c r="J10" s="152" t="s">
        <v>53</v>
      </c>
    </row>
    <row r="11" spans="1:13" ht="12.75" customHeight="1" x14ac:dyDescent="0.3">
      <c r="B11" s="157" t="s">
        <v>83</v>
      </c>
      <c r="C11" s="241" t="s">
        <v>70</v>
      </c>
      <c r="D11" s="241"/>
      <c r="E11" s="241"/>
      <c r="F11" s="241"/>
      <c r="G11" s="242"/>
      <c r="H11" s="140">
        <v>29.17</v>
      </c>
      <c r="I11" s="145">
        <f>H11*E6</f>
        <v>583.40000000000009</v>
      </c>
      <c r="J11" s="99">
        <f>I11*(VLOOKUP(OpdateretÅrstal,'Prisliste tillæg'!$A$4:$C$61,3,FALSE)/VLOOKUP(Produktionsår,'Prisliste tillæg'!$A$5:$C$61,3,FALSE))</f>
        <v>954.54351904695682</v>
      </c>
    </row>
    <row r="12" spans="1:13" ht="12.75" customHeight="1" x14ac:dyDescent="0.3">
      <c r="B12" s="158" t="s">
        <v>71</v>
      </c>
      <c r="C12" s="204"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158" t="s">
        <v>72</v>
      </c>
      <c r="C13" s="235"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59" t="s">
        <v>74</v>
      </c>
      <c r="C14" s="278" t="s">
        <v>75</v>
      </c>
      <c r="D14" s="278"/>
      <c r="E14" s="278"/>
      <c r="F14" s="278"/>
      <c r="G14" s="279"/>
      <c r="H14" s="10">
        <v>5.39</v>
      </c>
      <c r="I14" s="73">
        <f>H14*E6</f>
        <v>107.8</v>
      </c>
      <c r="J14" s="18">
        <f>I14*(VLOOKUP(OpdateretÅrstal,'Prisliste tillæg'!$A$4:$C$61,3,FALSE)/VLOOKUP(Produktionsår,'Prisliste tillæg'!$A$5:$C$61,3,FALSE))</f>
        <v>176.37948466448736</v>
      </c>
    </row>
    <row r="15" spans="1:13" ht="12.75" customHeight="1" x14ac:dyDescent="0.3">
      <c r="B15" s="159" t="s">
        <v>76</v>
      </c>
      <c r="C15" s="278"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59" t="s">
        <v>78</v>
      </c>
      <c r="C16" s="278"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158"/>
      <c r="C17" s="235"/>
      <c r="D17" s="235"/>
      <c r="E17" s="235"/>
      <c r="F17" s="235"/>
      <c r="G17" s="204"/>
      <c r="H17" s="10"/>
      <c r="I17" s="73"/>
      <c r="J17" s="18"/>
    </row>
    <row r="18" spans="2:10" ht="12.75" customHeight="1" x14ac:dyDescent="0.3">
      <c r="B18" s="158"/>
      <c r="C18" s="235" t="s">
        <v>61</v>
      </c>
      <c r="D18" s="235"/>
      <c r="E18" s="235"/>
      <c r="F18" s="235"/>
      <c r="G18" s="204"/>
      <c r="H18" s="10"/>
      <c r="I18" s="16">
        <f>SUM(I11:I17)</f>
        <v>816.06</v>
      </c>
      <c r="J18" s="96">
        <f>I18*(VLOOKUP(OpdateretÅrstal,'Prisliste tillæg'!$A$4:$C$61,3,FALSE)/VLOOKUP(Produktionsår,'Prisliste tillæg'!$A$5:$C$61,3,FALSE))</f>
        <v>1335.2156053367489</v>
      </c>
    </row>
    <row r="19" spans="2:10" ht="12.75" customHeight="1" x14ac:dyDescent="0.3">
      <c r="B19" s="93"/>
      <c r="C19" s="75"/>
      <c r="D19" s="75"/>
      <c r="E19" s="75"/>
      <c r="F19" s="75"/>
      <c r="G19" s="76"/>
      <c r="H19" s="2"/>
      <c r="J19" s="18"/>
    </row>
    <row r="20" spans="2:10" ht="12.75" customHeight="1" thickBot="1" x14ac:dyDescent="0.35">
      <c r="B20" s="160"/>
      <c r="C20" s="202" t="s">
        <v>80</v>
      </c>
      <c r="D20" s="276"/>
      <c r="E20" s="276"/>
      <c r="F20" s="276"/>
      <c r="G20" s="276"/>
      <c r="H20" s="41"/>
      <c r="I20" s="77">
        <f>I18/E6</f>
        <v>40.802999999999997</v>
      </c>
      <c r="J20" s="95">
        <f>I20*(VLOOKUP(OpdateretÅrstal,'Prisliste tillæg'!$A$4:$C$61,3,FALSE)/VLOOKUP(Produktionsår,'Prisliste tillæg'!$A$5:$C$61,3,FALSE))</f>
        <v>66.760780266837457</v>
      </c>
    </row>
    <row r="21" spans="2:10" ht="25.5" customHeight="1" x14ac:dyDescent="0.3"/>
    <row r="22" spans="2:10" ht="25.5" customHeight="1" x14ac:dyDescent="0.3">
      <c r="C22" s="236"/>
      <c r="D22" s="236"/>
      <c r="E22" s="236"/>
      <c r="F22" s="236"/>
      <c r="G22" s="236"/>
    </row>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9">
    <tabColor rgb="FFFFFF00"/>
  </sheetPr>
  <dimension ref="A1:M26"/>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2.15234375" bestFit="1" customWidth="1"/>
    <col min="11" max="11" width="9.4609375" customWidth="1"/>
    <col min="12" max="13" width="12.15234375" customWidth="1"/>
  </cols>
  <sheetData>
    <row r="1" spans="1:13" ht="14" thickBot="1" x14ac:dyDescent="0.35">
      <c r="A1" s="258" t="s">
        <v>44</v>
      </c>
      <c r="B1" s="259"/>
      <c r="C1" s="259"/>
      <c r="D1" s="259"/>
      <c r="E1" s="259"/>
      <c r="F1" s="259"/>
      <c r="G1" s="259"/>
      <c r="H1" s="79">
        <v>18</v>
      </c>
      <c r="I1" s="259" t="s">
        <v>66</v>
      </c>
      <c r="J1" s="259"/>
      <c r="K1" s="259"/>
      <c r="L1" s="259"/>
      <c r="M1" s="260"/>
    </row>
    <row r="3" spans="1:13" x14ac:dyDescent="0.3">
      <c r="D3" s="124" t="s">
        <v>46</v>
      </c>
      <c r="E3">
        <v>2014</v>
      </c>
      <c r="F3" t="s">
        <v>67</v>
      </c>
    </row>
    <row r="5" spans="1:13" ht="14" thickBot="1" x14ac:dyDescent="0.35"/>
    <row r="6" spans="1:13" ht="12.75" customHeight="1" x14ac:dyDescent="0.3">
      <c r="B6" s="267" t="str">
        <f>'Samle ark'!B50</f>
        <v xml:space="preserve">Brædt tykkelse </v>
      </c>
      <c r="C6" s="269" t="str">
        <f>'Samle ark'!B51</f>
        <v>t.o.m. 16 mm</v>
      </c>
      <c r="D6" s="271" t="s">
        <v>68</v>
      </c>
      <c r="E6" s="261">
        <f>'Samle ark'!C61</f>
        <v>100</v>
      </c>
      <c r="F6" s="250" t="s">
        <v>63</v>
      </c>
      <c r="G6" s="273" t="s">
        <v>33</v>
      </c>
      <c r="H6" s="265" t="str">
        <f>'Samle ark'!D61</f>
        <v>fra 60 mm</v>
      </c>
      <c r="I6" s="227" t="s">
        <v>50</v>
      </c>
      <c r="J6" s="228"/>
    </row>
    <row r="7" spans="1:13" ht="14" thickBot="1" x14ac:dyDescent="0.35">
      <c r="B7" s="268"/>
      <c r="C7" s="270"/>
      <c r="D7" s="272"/>
      <c r="E7" s="262"/>
      <c r="F7" s="251"/>
      <c r="G7" s="274"/>
      <c r="H7" s="266"/>
      <c r="I7" s="263" t="str">
        <f>'Samle ark'!G50</f>
        <v>t.o.m 100 kvm</v>
      </c>
      <c r="J7" s="264"/>
    </row>
    <row r="8" spans="1:13" ht="14" thickBot="1" x14ac:dyDescent="0.35"/>
    <row r="9" spans="1:13" ht="12.75" customHeight="1" x14ac:dyDescent="0.3">
      <c r="B9" s="150"/>
      <c r="C9" s="219" t="str">
        <f>I1</f>
        <v>Brædde gulv</v>
      </c>
      <c r="D9" s="219"/>
      <c r="E9" s="219"/>
      <c r="F9" s="219"/>
      <c r="G9" s="277"/>
      <c r="H9" s="147">
        <f>Produktionsår</f>
        <v>2014</v>
      </c>
      <c r="I9" s="146"/>
      <c r="J9" s="126">
        <f>OpdateretÅrstal</f>
        <v>2025</v>
      </c>
    </row>
    <row r="10" spans="1:13" ht="12.75" customHeight="1" thickBot="1" x14ac:dyDescent="0.35">
      <c r="B10" s="151" t="s">
        <v>51</v>
      </c>
      <c r="C10" s="237" t="s">
        <v>52</v>
      </c>
      <c r="D10" s="238"/>
      <c r="E10" s="238"/>
      <c r="F10" s="238"/>
      <c r="G10" s="275"/>
      <c r="H10" s="148" t="s">
        <v>53</v>
      </c>
      <c r="I10" s="149" t="s">
        <v>54</v>
      </c>
      <c r="J10" s="152" t="s">
        <v>53</v>
      </c>
    </row>
    <row r="11" spans="1:13" ht="12.75" customHeight="1" x14ac:dyDescent="0.3">
      <c r="B11" s="157" t="s">
        <v>69</v>
      </c>
      <c r="C11" s="241" t="s">
        <v>70</v>
      </c>
      <c r="D11" s="241"/>
      <c r="E11" s="241"/>
      <c r="F11" s="241"/>
      <c r="G11" s="242"/>
      <c r="H11" s="140">
        <v>46.33</v>
      </c>
      <c r="I11" s="145">
        <f>H11*E6</f>
        <v>4633</v>
      </c>
      <c r="J11" s="99">
        <f>I11*(VLOOKUP(OpdateretÅrstal,'Prisliste tillæg'!$A$4:$C$61,3,FALSE)/VLOOKUP(Produktionsår,'Prisliste tillæg'!$A$5:$C$61,3,FALSE))</f>
        <v>7580.3910245878469</v>
      </c>
    </row>
    <row r="12" spans="1:13" ht="12.75" customHeight="1" x14ac:dyDescent="0.3">
      <c r="B12" s="158" t="s">
        <v>71</v>
      </c>
      <c r="C12" s="204"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158" t="s">
        <v>72</v>
      </c>
      <c r="C13" s="235"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59" t="s">
        <v>74</v>
      </c>
      <c r="C14" s="278" t="s">
        <v>75</v>
      </c>
      <c r="D14" s="278"/>
      <c r="E14" s="278"/>
      <c r="F14" s="278"/>
      <c r="G14" s="279"/>
      <c r="H14" s="10">
        <v>5.39</v>
      </c>
      <c r="I14" s="73">
        <f>H14*E6</f>
        <v>539</v>
      </c>
      <c r="J14" s="18">
        <f>I14*(VLOOKUP(OpdateretÅrstal,'Prisliste tillæg'!$A$4:$C$61,3,FALSE)/VLOOKUP(Produktionsår,'Prisliste tillæg'!$A$5:$C$61,3,FALSE))</f>
        <v>881.89742332243679</v>
      </c>
    </row>
    <row r="15" spans="1:13" ht="12.75" customHeight="1" x14ac:dyDescent="0.3">
      <c r="B15" s="159" t="s">
        <v>76</v>
      </c>
      <c r="C15" s="278"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59" t="s">
        <v>78</v>
      </c>
      <c r="C16" s="278"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158"/>
      <c r="C17" s="235"/>
      <c r="D17" s="235"/>
      <c r="E17" s="235"/>
      <c r="F17" s="235"/>
      <c r="G17" s="204"/>
      <c r="H17" s="10"/>
      <c r="I17" s="73"/>
      <c r="J17" s="18"/>
    </row>
    <row r="18" spans="2:10" ht="12.75" customHeight="1" x14ac:dyDescent="0.3">
      <c r="B18" s="158"/>
      <c r="C18" s="235" t="s">
        <v>61</v>
      </c>
      <c r="D18" s="235"/>
      <c r="E18" s="235"/>
      <c r="F18" s="235"/>
      <c r="G18" s="204"/>
      <c r="H18" s="10"/>
      <c r="I18" s="16">
        <f>SUM(I11:I17)</f>
        <v>5296.8600000000006</v>
      </c>
      <c r="J18" s="96">
        <f>I18*(VLOOKUP(OpdateretÅrstal,'Prisliste tillæg'!$A$4:$C$61,3,FALSE)/VLOOKUP(Produktionsår,'Prisliste tillæg'!$A$5:$C$61,3,FALSE))</f>
        <v>8666.5810495355909</v>
      </c>
    </row>
    <row r="19" spans="2:10" ht="12.75" customHeight="1" x14ac:dyDescent="0.3">
      <c r="B19" s="93"/>
      <c r="C19" s="75"/>
      <c r="D19" s="75"/>
      <c r="E19" s="75"/>
      <c r="F19" s="75"/>
      <c r="G19" s="76"/>
      <c r="H19" s="2"/>
      <c r="J19" s="18"/>
    </row>
    <row r="20" spans="2:10" ht="12.75" customHeight="1" thickBot="1" x14ac:dyDescent="0.35">
      <c r="B20" s="160"/>
      <c r="C20" s="202" t="s">
        <v>80</v>
      </c>
      <c r="D20" s="276"/>
      <c r="E20" s="276"/>
      <c r="F20" s="276"/>
      <c r="G20" s="276"/>
      <c r="H20" s="41"/>
      <c r="I20" s="77">
        <f>I18/E6</f>
        <v>52.968600000000009</v>
      </c>
      <c r="J20" s="95">
        <f>I20*(VLOOKUP(OpdateretÅrstal,'Prisliste tillæg'!$A$4:$C$61,3,FALSE)/VLOOKUP(Produktionsår,'Prisliste tillæg'!$A$5:$C$61,3,FALSE))</f>
        <v>86.665810495355913</v>
      </c>
    </row>
    <row r="21" spans="2:10" ht="25.5" customHeight="1" x14ac:dyDescent="0.3"/>
    <row r="22" spans="2:10" ht="26.25" customHeight="1" x14ac:dyDescent="0.3">
      <c r="C22" s="236"/>
      <c r="D22" s="236"/>
      <c r="E22" s="236"/>
      <c r="F22" s="236"/>
      <c r="G22" s="236"/>
    </row>
    <row r="23" spans="2:10" ht="12.75" customHeight="1" x14ac:dyDescent="0.3"/>
    <row r="24" spans="2:10" ht="12.75" customHeight="1" x14ac:dyDescent="0.3"/>
    <row r="25" spans="2:10" ht="12.75" customHeight="1" x14ac:dyDescent="0.3"/>
    <row r="26" spans="2:10" ht="13.5" customHeight="1" x14ac:dyDescent="0.3"/>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tabColor rgb="FFFF0000"/>
  </sheetPr>
  <dimension ref="A1:K24"/>
  <sheetViews>
    <sheetView workbookViewId="0">
      <selection activeCell="H11" sqref="H11"/>
    </sheetView>
  </sheetViews>
  <sheetFormatPr defaultRowHeight="13.5" x14ac:dyDescent="0.3"/>
  <cols>
    <col min="2" max="2" width="8" customWidth="1"/>
    <col min="3" max="3" width="21.3828125" customWidth="1"/>
    <col min="4" max="4" width="4.84375" customWidth="1"/>
    <col min="5" max="5" width="15" customWidth="1"/>
    <col min="6" max="6" width="9.4609375" customWidth="1"/>
    <col min="7" max="10" width="10.4609375" customWidth="1"/>
    <col min="11" max="11" width="12" customWidth="1"/>
  </cols>
  <sheetData>
    <row r="1" spans="1:11" ht="14" thickBot="1" x14ac:dyDescent="0.35">
      <c r="A1" s="220" t="s">
        <v>44</v>
      </c>
      <c r="B1" s="221"/>
      <c r="C1" s="221"/>
      <c r="D1" s="221"/>
      <c r="E1" s="221"/>
      <c r="F1" s="72">
        <v>1</v>
      </c>
      <c r="G1" s="221" t="s">
        <v>45</v>
      </c>
      <c r="H1" s="221"/>
      <c r="I1" s="221"/>
      <c r="J1" s="221"/>
      <c r="K1" s="222"/>
    </row>
    <row r="3" spans="1:11" x14ac:dyDescent="0.3">
      <c r="C3" s="124" t="s">
        <v>46</v>
      </c>
      <c r="D3">
        <v>2014</v>
      </c>
      <c r="E3" t="s">
        <v>47</v>
      </c>
    </row>
    <row r="5" spans="1:11" ht="14" thickBot="1" x14ac:dyDescent="0.35"/>
    <row r="6" spans="1:11" x14ac:dyDescent="0.3">
      <c r="B6" s="223" t="s">
        <v>48</v>
      </c>
      <c r="C6" s="224"/>
      <c r="D6" s="231">
        <f>'Samle ark'!D41</f>
        <v>5</v>
      </c>
      <c r="E6" s="233" t="s">
        <v>49</v>
      </c>
      <c r="F6" s="86"/>
      <c r="G6" s="227" t="s">
        <v>50</v>
      </c>
      <c r="H6" s="228"/>
    </row>
    <row r="7" spans="1:11" ht="14" thickBot="1" x14ac:dyDescent="0.35">
      <c r="B7" s="225"/>
      <c r="C7" s="226"/>
      <c r="D7" s="232"/>
      <c r="E7" s="234"/>
      <c r="F7" s="87"/>
      <c r="G7" s="229" t="str">
        <f>'Samle ark'!G40</f>
        <v>t.o.m 100 kvm</v>
      </c>
      <c r="H7" s="230"/>
    </row>
    <row r="8" spans="1:11" ht="14" thickBot="1" x14ac:dyDescent="0.35"/>
    <row r="9" spans="1:11" ht="12.75" customHeight="1" x14ac:dyDescent="0.3">
      <c r="B9" s="150"/>
      <c r="C9" s="219" t="str">
        <f>G1</f>
        <v>Undergulv</v>
      </c>
      <c r="D9" s="219"/>
      <c r="E9" s="219"/>
      <c r="F9" s="147">
        <f>Produktionsår</f>
        <v>2014</v>
      </c>
      <c r="G9" s="146"/>
      <c r="H9" s="142">
        <f>OpdateretÅrstal</f>
        <v>2025</v>
      </c>
    </row>
    <row r="10" spans="1:11" ht="12.75" customHeight="1" thickBot="1" x14ac:dyDescent="0.35">
      <c r="B10" s="151" t="s">
        <v>51</v>
      </c>
      <c r="C10" s="237" t="s">
        <v>52</v>
      </c>
      <c r="D10" s="238"/>
      <c r="E10" s="239"/>
      <c r="F10" s="148" t="s">
        <v>53</v>
      </c>
      <c r="G10" s="149" t="s">
        <v>54</v>
      </c>
      <c r="H10" s="143" t="s">
        <v>53</v>
      </c>
    </row>
    <row r="11" spans="1:11" ht="12.75" customHeight="1" x14ac:dyDescent="0.3">
      <c r="B11" s="139" t="s">
        <v>55</v>
      </c>
      <c r="C11" s="240" t="s">
        <v>56</v>
      </c>
      <c r="D11" s="241"/>
      <c r="E11" s="242"/>
      <c r="F11" s="140">
        <v>23.76</v>
      </c>
      <c r="G11" s="144">
        <f>D6*F11</f>
        <v>118.80000000000001</v>
      </c>
      <c r="H11" s="99">
        <f>G11*(VLOOKUP(OpdateretÅrstal,'Prisliste tillæg'!$A$4:$C$61,3,FALSE)/VLOOKUP(Produktionsår,'Prisliste tillæg'!$A$5:$C$61,3,FALSE))</f>
        <v>194.37739126290447</v>
      </c>
    </row>
    <row r="12" spans="1:11" ht="12.75" customHeight="1" x14ac:dyDescent="0.3">
      <c r="B12" s="9" t="s">
        <v>57</v>
      </c>
      <c r="C12" s="243" t="s">
        <v>58</v>
      </c>
      <c r="D12" s="243"/>
      <c r="E12" s="243"/>
      <c r="F12" s="10">
        <v>31.02</v>
      </c>
      <c r="G12" s="73">
        <f>F12</f>
        <v>31.02</v>
      </c>
      <c r="H12" s="18">
        <f>G12*(VLOOKUP(OpdateretÅrstal,'Prisliste tillæg'!$A$4:$C$61,3,FALSE)/VLOOKUP(Produktionsår,'Prisliste tillæg'!$A$5:$C$61,3,FALSE))</f>
        <v>50.754096607536155</v>
      </c>
    </row>
    <row r="13" spans="1:11" ht="12.75" customHeight="1" x14ac:dyDescent="0.3">
      <c r="B13" s="9" t="s">
        <v>59</v>
      </c>
      <c r="C13" s="203" t="s">
        <v>60</v>
      </c>
      <c r="D13" s="235"/>
      <c r="E13" s="204"/>
      <c r="F13" s="10">
        <v>86.06</v>
      </c>
      <c r="G13" s="16">
        <f>F13</f>
        <v>86.06</v>
      </c>
      <c r="H13" s="18">
        <f>G13*(VLOOKUP(OpdateretÅrstal,'Prisliste tillæg'!$A$4:$C$61,3,FALSE)/VLOOKUP(Produktionsår,'Prisliste tillæg'!$A$5:$C$61,3,FALSE))</f>
        <v>140.80907653270671</v>
      </c>
    </row>
    <row r="14" spans="1:11" ht="12.75" customHeight="1" x14ac:dyDescent="0.3">
      <c r="B14" s="9"/>
      <c r="C14" s="203"/>
      <c r="D14" s="235"/>
      <c r="E14" s="204"/>
      <c r="F14" s="10"/>
      <c r="G14" s="141"/>
      <c r="H14" s="18"/>
    </row>
    <row r="15" spans="1:11" ht="12.75" customHeight="1" x14ac:dyDescent="0.3">
      <c r="B15" s="9"/>
      <c r="C15" s="203" t="s">
        <v>61</v>
      </c>
      <c r="D15" s="235"/>
      <c r="E15" s="204"/>
      <c r="F15" s="10"/>
      <c r="G15" s="73">
        <f>SUM(G11:G13)</f>
        <v>235.88000000000002</v>
      </c>
      <c r="H15" s="94">
        <f>G15*(VLOOKUP(OpdateretÅrstal,'Prisliste tillæg'!$A$4:$C$61,3,FALSE)/VLOOKUP(Produktionsår,'Prisliste tillæg'!$A$5:$C$61,3,FALSE))</f>
        <v>385.94056440314733</v>
      </c>
    </row>
    <row r="16" spans="1:11" ht="12.75" customHeight="1" x14ac:dyDescent="0.3">
      <c r="B16" s="17"/>
      <c r="C16" s="203"/>
      <c r="D16" s="235"/>
      <c r="E16" s="204"/>
      <c r="F16" s="2"/>
      <c r="H16" s="18"/>
    </row>
    <row r="17" spans="2:8" ht="12.75" customHeight="1" thickBot="1" x14ac:dyDescent="0.35">
      <c r="B17" s="40"/>
      <c r="C17" s="201" t="s">
        <v>62</v>
      </c>
      <c r="D17" s="244"/>
      <c r="E17" s="202"/>
      <c r="F17" s="41"/>
      <c r="G17" s="98">
        <f>G15/D6</f>
        <v>47.176000000000002</v>
      </c>
      <c r="H17" s="95">
        <f>G17*(VLOOKUP(OpdateretÅrstal,'Prisliste tillæg'!$A$4:$C$61,3,FALSE)/VLOOKUP(Produktionsår,'Prisliste tillæg'!$A$5:$C$61,3,FALSE))</f>
        <v>77.188112880629461</v>
      </c>
    </row>
    <row r="19" spans="2:8" x14ac:dyDescent="0.3">
      <c r="C19" s="236"/>
      <c r="D19" s="236"/>
      <c r="E19" s="236"/>
    </row>
    <row r="24" spans="2:8" x14ac:dyDescent="0.3">
      <c r="E24" s="125"/>
    </row>
  </sheetData>
  <mergeCells count="17">
    <mergeCell ref="C15:E15"/>
    <mergeCell ref="C16:E16"/>
    <mergeCell ref="C19:E19"/>
    <mergeCell ref="C10:E10"/>
    <mergeCell ref="C11:E11"/>
    <mergeCell ref="C12:E12"/>
    <mergeCell ref="C17:E17"/>
    <mergeCell ref="C14:E14"/>
    <mergeCell ref="C13:E13"/>
    <mergeCell ref="C9:E9"/>
    <mergeCell ref="A1:E1"/>
    <mergeCell ref="G1:K1"/>
    <mergeCell ref="B6:C7"/>
    <mergeCell ref="G6:H6"/>
    <mergeCell ref="G7:H7"/>
    <mergeCell ref="D6:D7"/>
    <mergeCell ref="E6:E7"/>
  </mergeCells>
  <pageMargins left="0.7" right="0.7" top="0.75" bottom="0.75" header="0.3" footer="0.3"/>
  <pageSetup paperSize="8"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20">
    <tabColor rgb="FFFFFF00"/>
  </sheetPr>
  <dimension ref="A1:M22"/>
  <sheetViews>
    <sheetView workbookViewId="0">
      <selection activeCell="D6" sqref="D6:D7"/>
    </sheetView>
  </sheetViews>
  <sheetFormatPr defaultRowHeight="13.5" x14ac:dyDescent="0.3"/>
  <cols>
    <col min="2" max="2" width="8" customWidth="1"/>
    <col min="3" max="3" width="12.4609375" customWidth="1"/>
    <col min="4" max="4" width="20.15234375" customWidth="1"/>
    <col min="5" max="6" width="6.15234375" customWidth="1"/>
    <col min="7" max="7" width="15" customWidth="1"/>
    <col min="8" max="8" width="12.765625" customWidth="1"/>
    <col min="9" max="10" width="12.15234375" bestFit="1" customWidth="1"/>
    <col min="11" max="12" width="10.4609375" customWidth="1"/>
    <col min="13" max="13" width="12" customWidth="1"/>
  </cols>
  <sheetData>
    <row r="1" spans="1:13" ht="14" thickBot="1" x14ac:dyDescent="0.35">
      <c r="A1" s="258" t="s">
        <v>44</v>
      </c>
      <c r="B1" s="259"/>
      <c r="C1" s="259"/>
      <c r="D1" s="259"/>
      <c r="E1" s="259"/>
      <c r="F1" s="259"/>
      <c r="G1" s="259"/>
      <c r="H1" s="79">
        <v>19</v>
      </c>
      <c r="I1" s="259" t="s">
        <v>66</v>
      </c>
      <c r="J1" s="259"/>
      <c r="K1" s="259"/>
      <c r="L1" s="259"/>
      <c r="M1" s="260"/>
    </row>
    <row r="3" spans="1:13" x14ac:dyDescent="0.3">
      <c r="D3" s="124" t="s">
        <v>46</v>
      </c>
      <c r="E3">
        <v>2014</v>
      </c>
      <c r="F3" t="s">
        <v>67</v>
      </c>
    </row>
    <row r="5" spans="1:13" ht="14" thickBot="1" x14ac:dyDescent="0.35"/>
    <row r="6" spans="1:13" ht="12.75" customHeight="1" x14ac:dyDescent="0.3">
      <c r="B6" s="267" t="str">
        <f>'Samle ark'!B50</f>
        <v xml:space="preserve">Brædt tykkelse </v>
      </c>
      <c r="C6" s="269" t="str">
        <f>'Samle ark'!B51</f>
        <v>t.o.m. 16 mm</v>
      </c>
      <c r="D6" s="271" t="s">
        <v>68</v>
      </c>
      <c r="E6" s="261">
        <f>'Samle ark'!C61</f>
        <v>100</v>
      </c>
      <c r="F6" s="250" t="s">
        <v>63</v>
      </c>
      <c r="G6" s="273" t="s">
        <v>33</v>
      </c>
      <c r="H6" s="265" t="str">
        <f>'Samle ark'!D62</f>
        <v>fra 90 mm</v>
      </c>
      <c r="I6" s="227" t="s">
        <v>50</v>
      </c>
      <c r="J6" s="228"/>
    </row>
    <row r="7" spans="1:13" ht="14" thickBot="1" x14ac:dyDescent="0.35">
      <c r="B7" s="268"/>
      <c r="C7" s="270"/>
      <c r="D7" s="272"/>
      <c r="E7" s="262"/>
      <c r="F7" s="251"/>
      <c r="G7" s="274"/>
      <c r="H7" s="266"/>
      <c r="I7" s="263" t="str">
        <f>'Samle ark'!G50</f>
        <v>t.o.m 100 kvm</v>
      </c>
      <c r="J7" s="264"/>
    </row>
    <row r="8" spans="1:13" ht="14" thickBot="1" x14ac:dyDescent="0.35"/>
    <row r="9" spans="1:13" ht="12.75" customHeight="1" x14ac:dyDescent="0.3">
      <c r="B9" s="150"/>
      <c r="C9" s="219" t="str">
        <f>I1</f>
        <v>Brædde gulv</v>
      </c>
      <c r="D9" s="219"/>
      <c r="E9" s="219"/>
      <c r="F9" s="219"/>
      <c r="G9" s="277"/>
      <c r="H9" s="147">
        <f>Produktionsår</f>
        <v>2014</v>
      </c>
      <c r="I9" s="146"/>
      <c r="J9" s="126">
        <f>OpdateretÅrstal</f>
        <v>2025</v>
      </c>
    </row>
    <row r="10" spans="1:13" ht="12.75" customHeight="1" thickBot="1" x14ac:dyDescent="0.35">
      <c r="B10" s="151" t="s">
        <v>51</v>
      </c>
      <c r="C10" s="237" t="s">
        <v>52</v>
      </c>
      <c r="D10" s="238"/>
      <c r="E10" s="238"/>
      <c r="F10" s="238"/>
      <c r="G10" s="275"/>
      <c r="H10" s="148" t="s">
        <v>53</v>
      </c>
      <c r="I10" s="149" t="s">
        <v>54</v>
      </c>
      <c r="J10" s="152" t="s">
        <v>53</v>
      </c>
    </row>
    <row r="11" spans="1:13" ht="12.75" customHeight="1" x14ac:dyDescent="0.3">
      <c r="B11" s="157" t="s">
        <v>81</v>
      </c>
      <c r="C11" s="241" t="s">
        <v>70</v>
      </c>
      <c r="D11" s="241"/>
      <c r="E11" s="241"/>
      <c r="F11" s="241"/>
      <c r="G11" s="242"/>
      <c r="H11" s="140">
        <v>36.049999999999997</v>
      </c>
      <c r="I11" s="145">
        <f>H11*E6</f>
        <v>3604.9999999999995</v>
      </c>
      <c r="J11" s="99">
        <f>I11*(VLOOKUP(OpdateretÅrstal,'Prisliste tillæg'!$A$4:$C$61,3,FALSE)/VLOOKUP(Produktionsår,'Prisliste tillæg'!$A$5:$C$61,3,FALSE))</f>
        <v>5898.4048442994144</v>
      </c>
    </row>
    <row r="12" spans="1:13" ht="12.75" customHeight="1" x14ac:dyDescent="0.3">
      <c r="B12" s="158" t="s">
        <v>71</v>
      </c>
      <c r="C12" s="204"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158" t="s">
        <v>72</v>
      </c>
      <c r="C13" s="235"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59" t="s">
        <v>74</v>
      </c>
      <c r="C14" s="278" t="s">
        <v>75</v>
      </c>
      <c r="D14" s="278"/>
      <c r="E14" s="278"/>
      <c r="F14" s="278"/>
      <c r="G14" s="279"/>
      <c r="H14" s="10">
        <v>5.39</v>
      </c>
      <c r="I14" s="73">
        <f>H14*E6</f>
        <v>539</v>
      </c>
      <c r="J14" s="18">
        <f>I14*(VLOOKUP(OpdateretÅrstal,'Prisliste tillæg'!$A$4:$C$61,3,FALSE)/VLOOKUP(Produktionsår,'Prisliste tillæg'!$A$5:$C$61,3,FALSE))</f>
        <v>881.89742332243679</v>
      </c>
    </row>
    <row r="15" spans="1:13" ht="12.75" customHeight="1" x14ac:dyDescent="0.3">
      <c r="B15" s="159" t="s">
        <v>76</v>
      </c>
      <c r="C15" s="278"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59" t="s">
        <v>78</v>
      </c>
      <c r="C16" s="278"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158"/>
      <c r="C17" s="235"/>
      <c r="D17" s="235"/>
      <c r="E17" s="235"/>
      <c r="F17" s="235"/>
      <c r="G17" s="204"/>
      <c r="H17" s="10"/>
      <c r="I17" s="73"/>
      <c r="J17" s="18"/>
    </row>
    <row r="18" spans="2:10" ht="12.75" customHeight="1" x14ac:dyDescent="0.3">
      <c r="B18" s="158"/>
      <c r="C18" s="235" t="s">
        <v>61</v>
      </c>
      <c r="D18" s="235"/>
      <c r="E18" s="235"/>
      <c r="F18" s="235"/>
      <c r="G18" s="204"/>
      <c r="H18" s="10"/>
      <c r="I18" s="16">
        <f>SUM(I11:I17)</f>
        <v>4268.8599999999997</v>
      </c>
      <c r="J18" s="96">
        <f>I18*(VLOOKUP(OpdateretÅrstal,'Prisliste tillæg'!$A$4:$C$61,3,FALSE)/VLOOKUP(Produktionsår,'Prisliste tillæg'!$A$5:$C$61,3,FALSE))</f>
        <v>6984.5948692471566</v>
      </c>
    </row>
    <row r="19" spans="2:10" ht="12.75" customHeight="1" x14ac:dyDescent="0.3">
      <c r="B19" s="93"/>
      <c r="C19" s="75"/>
      <c r="D19" s="75"/>
      <c r="E19" s="75"/>
      <c r="F19" s="75"/>
      <c r="G19" s="76"/>
      <c r="H19" s="2"/>
      <c r="J19" s="18"/>
    </row>
    <row r="20" spans="2:10" ht="12.75" customHeight="1" thickBot="1" x14ac:dyDescent="0.35">
      <c r="B20" s="160"/>
      <c r="C20" s="202" t="s">
        <v>80</v>
      </c>
      <c r="D20" s="276"/>
      <c r="E20" s="276"/>
      <c r="F20" s="276"/>
      <c r="G20" s="276"/>
      <c r="H20" s="41"/>
      <c r="I20" s="77">
        <f>I18/E6</f>
        <v>42.688599999999994</v>
      </c>
      <c r="J20" s="95">
        <f>I20*(VLOOKUP(OpdateretÅrstal,'Prisliste tillæg'!$A$4:$C$61,3,FALSE)/VLOOKUP(Produktionsår,'Prisliste tillæg'!$A$5:$C$61,3,FALSE))</f>
        <v>69.845948692471552</v>
      </c>
    </row>
    <row r="22" spans="2:10" x14ac:dyDescent="0.3">
      <c r="C22" s="236"/>
      <c r="D22" s="236"/>
      <c r="E22" s="236"/>
      <c r="F22" s="236"/>
      <c r="G22" s="236"/>
    </row>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21">
    <tabColor rgb="FFFFFF00"/>
  </sheetPr>
  <dimension ref="A1:M29"/>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2.15234375" bestFit="1" customWidth="1"/>
    <col min="11" max="12" width="10.4609375" customWidth="1"/>
    <col min="13" max="13" width="12" customWidth="1"/>
  </cols>
  <sheetData>
    <row r="1" spans="1:13" ht="14" thickBot="1" x14ac:dyDescent="0.35">
      <c r="A1" s="258" t="s">
        <v>44</v>
      </c>
      <c r="B1" s="259"/>
      <c r="C1" s="259"/>
      <c r="D1" s="259"/>
      <c r="E1" s="259"/>
      <c r="F1" s="259"/>
      <c r="G1" s="259"/>
      <c r="H1" s="79">
        <v>20</v>
      </c>
      <c r="I1" s="259" t="s">
        <v>66</v>
      </c>
      <c r="J1" s="259"/>
      <c r="K1" s="259"/>
      <c r="L1" s="259"/>
      <c r="M1" s="260"/>
    </row>
    <row r="3" spans="1:13" x14ac:dyDescent="0.3">
      <c r="D3" s="124" t="s">
        <v>46</v>
      </c>
      <c r="E3">
        <v>2014</v>
      </c>
      <c r="F3" t="s">
        <v>67</v>
      </c>
    </row>
    <row r="5" spans="1:13" ht="14" thickBot="1" x14ac:dyDescent="0.35"/>
    <row r="6" spans="1:13" ht="12.75" customHeight="1" x14ac:dyDescent="0.3">
      <c r="B6" s="267" t="str">
        <f>'Samle ark'!B50</f>
        <v xml:space="preserve">Brædt tykkelse </v>
      </c>
      <c r="C6" s="269" t="str">
        <f>'Samle ark'!B51</f>
        <v>t.o.m. 16 mm</v>
      </c>
      <c r="D6" s="271" t="s">
        <v>68</v>
      </c>
      <c r="E6" s="261">
        <f>'Samle ark'!C61</f>
        <v>100</v>
      </c>
      <c r="F6" s="250" t="s">
        <v>63</v>
      </c>
      <c r="G6" s="273" t="s">
        <v>33</v>
      </c>
      <c r="H6" s="265" t="str">
        <f>'Samle ark'!D63</f>
        <v>fra 130 mm</v>
      </c>
      <c r="I6" s="227" t="s">
        <v>50</v>
      </c>
      <c r="J6" s="228"/>
    </row>
    <row r="7" spans="1:13" ht="14" thickBot="1" x14ac:dyDescent="0.35">
      <c r="B7" s="268"/>
      <c r="C7" s="270"/>
      <c r="D7" s="272"/>
      <c r="E7" s="262"/>
      <c r="F7" s="251"/>
      <c r="G7" s="274"/>
      <c r="H7" s="266"/>
      <c r="I7" s="263" t="str">
        <f>'Samle ark'!G50</f>
        <v>t.o.m 100 kvm</v>
      </c>
      <c r="J7" s="264"/>
    </row>
    <row r="8" spans="1:13" ht="14" thickBot="1" x14ac:dyDescent="0.35"/>
    <row r="9" spans="1:13" ht="12.75" customHeight="1" x14ac:dyDescent="0.3">
      <c r="B9" s="150"/>
      <c r="C9" s="219" t="str">
        <f>I1</f>
        <v>Brædde gulv</v>
      </c>
      <c r="D9" s="219"/>
      <c r="E9" s="219"/>
      <c r="F9" s="219"/>
      <c r="G9" s="277"/>
      <c r="H9" s="147">
        <f>Produktionsår</f>
        <v>2014</v>
      </c>
      <c r="I9" s="146"/>
      <c r="J9" s="126">
        <f>OpdateretÅrstal</f>
        <v>2025</v>
      </c>
    </row>
    <row r="10" spans="1:13" ht="12.75" customHeight="1" thickBot="1" x14ac:dyDescent="0.35">
      <c r="B10" s="151" t="s">
        <v>51</v>
      </c>
      <c r="C10" s="237" t="s">
        <v>52</v>
      </c>
      <c r="D10" s="238"/>
      <c r="E10" s="238"/>
      <c r="F10" s="238"/>
      <c r="G10" s="275"/>
      <c r="H10" s="148" t="s">
        <v>53</v>
      </c>
      <c r="I10" s="149" t="s">
        <v>54</v>
      </c>
      <c r="J10" s="152" t="s">
        <v>53</v>
      </c>
    </row>
    <row r="11" spans="1:13" ht="12.75" customHeight="1" x14ac:dyDescent="0.3">
      <c r="B11" s="157" t="s">
        <v>82</v>
      </c>
      <c r="C11" s="241" t="s">
        <v>70</v>
      </c>
      <c r="D11" s="241"/>
      <c r="E11" s="241"/>
      <c r="F11" s="241"/>
      <c r="G11" s="242"/>
      <c r="H11" s="140">
        <v>32.56</v>
      </c>
      <c r="I11" s="145">
        <f>H11*E6</f>
        <v>3256</v>
      </c>
      <c r="J11" s="99">
        <f>I11*(VLOOKUP(OpdateretÅrstal,'Prisliste tillæg'!$A$4:$C$61,3,FALSE)/VLOOKUP(Produktionsår,'Prisliste tillæg'!$A$5:$C$61,3,FALSE))</f>
        <v>5327.3803531314552</v>
      </c>
    </row>
    <row r="12" spans="1:13" ht="12.75" customHeight="1" x14ac:dyDescent="0.3">
      <c r="B12" s="158" t="s">
        <v>71</v>
      </c>
      <c r="C12" s="204"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158" t="s">
        <v>72</v>
      </c>
      <c r="C13" s="235"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59" t="s">
        <v>74</v>
      </c>
      <c r="C14" s="278" t="s">
        <v>75</v>
      </c>
      <c r="D14" s="278"/>
      <c r="E14" s="278"/>
      <c r="F14" s="278"/>
      <c r="G14" s="279"/>
      <c r="H14" s="10">
        <v>5.39</v>
      </c>
      <c r="I14" s="73">
        <f>H14*E6</f>
        <v>539</v>
      </c>
      <c r="J14" s="18">
        <f>I14*(VLOOKUP(OpdateretÅrstal,'Prisliste tillæg'!$A$4:$C$61,3,FALSE)/VLOOKUP(Produktionsår,'Prisliste tillæg'!$A$5:$C$61,3,FALSE))</f>
        <v>881.89742332243679</v>
      </c>
    </row>
    <row r="15" spans="1:13" ht="12.75" customHeight="1" x14ac:dyDescent="0.3">
      <c r="B15" s="159" t="s">
        <v>76</v>
      </c>
      <c r="C15" s="278"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59" t="s">
        <v>78</v>
      </c>
      <c r="C16" s="278"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158"/>
      <c r="C17" s="235"/>
      <c r="D17" s="235"/>
      <c r="E17" s="235"/>
      <c r="F17" s="235"/>
      <c r="G17" s="204"/>
      <c r="H17" s="10"/>
      <c r="I17" s="73"/>
      <c r="J17" s="18"/>
    </row>
    <row r="18" spans="2:10" ht="12.75" customHeight="1" x14ac:dyDescent="0.3">
      <c r="B18" s="158"/>
      <c r="C18" s="235" t="s">
        <v>61</v>
      </c>
      <c r="D18" s="235"/>
      <c r="E18" s="235"/>
      <c r="F18" s="235"/>
      <c r="G18" s="204"/>
      <c r="H18" s="10"/>
      <c r="I18" s="16">
        <f>SUM(I11:I17)</f>
        <v>3919.86</v>
      </c>
      <c r="J18" s="96">
        <f>I18*(VLOOKUP(OpdateretÅrstal,'Prisliste tillæg'!$A$4:$C$61,3,FALSE)/VLOOKUP(Produktionsår,'Prisliste tillæg'!$A$5:$C$61,3,FALSE))</f>
        <v>6413.5703780791973</v>
      </c>
    </row>
    <row r="19" spans="2:10" ht="12.75" customHeight="1" x14ac:dyDescent="0.3">
      <c r="B19" s="93"/>
      <c r="C19" s="75"/>
      <c r="D19" s="75"/>
      <c r="E19" s="75"/>
      <c r="F19" s="75"/>
      <c r="G19" s="76"/>
      <c r="H19" s="2"/>
      <c r="J19" s="18"/>
    </row>
    <row r="20" spans="2:10" ht="12.75" customHeight="1" thickBot="1" x14ac:dyDescent="0.35">
      <c r="B20" s="160"/>
      <c r="C20" s="202" t="s">
        <v>80</v>
      </c>
      <c r="D20" s="276"/>
      <c r="E20" s="276"/>
      <c r="F20" s="276"/>
      <c r="G20" s="276"/>
      <c r="H20" s="41"/>
      <c r="I20" s="77">
        <f>I18/E6</f>
        <v>39.198599999999999</v>
      </c>
      <c r="J20" s="95">
        <f>I20*(VLOOKUP(OpdateretÅrstal,'Prisliste tillæg'!$A$4:$C$61,3,FALSE)/VLOOKUP(Produktionsår,'Prisliste tillæg'!$A$5:$C$61,3,FALSE))</f>
        <v>64.135703780791971</v>
      </c>
    </row>
    <row r="22" spans="2:10" ht="27" customHeight="1" x14ac:dyDescent="0.3">
      <c r="C22" s="236"/>
      <c r="D22" s="236"/>
      <c r="E22" s="236"/>
      <c r="F22" s="236"/>
      <c r="G22" s="236"/>
    </row>
    <row r="23" spans="2:10" ht="12.75" customHeight="1" x14ac:dyDescent="0.3"/>
    <row r="24" spans="2:10" ht="12.75" customHeight="1" x14ac:dyDescent="0.3"/>
    <row r="25" spans="2:10" ht="12.75" customHeight="1" x14ac:dyDescent="0.3"/>
    <row r="26" spans="2:10" ht="12.75" customHeight="1" x14ac:dyDescent="0.3"/>
    <row r="27" spans="2:10" ht="12.75" customHeight="1" x14ac:dyDescent="0.3"/>
    <row r="28" spans="2:10" ht="12.75" customHeight="1" x14ac:dyDescent="0.3"/>
    <row r="29" spans="2:10" ht="12.75" customHeight="1" x14ac:dyDescent="0.3"/>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22">
    <tabColor rgb="FFFFFF00"/>
  </sheetPr>
  <dimension ref="A1:M22"/>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2.15234375" bestFit="1" customWidth="1"/>
    <col min="11" max="11" width="9.4609375" customWidth="1"/>
    <col min="12" max="13" width="10.4609375" customWidth="1"/>
  </cols>
  <sheetData>
    <row r="1" spans="1:13" ht="14" thickBot="1" x14ac:dyDescent="0.35">
      <c r="A1" s="258" t="s">
        <v>44</v>
      </c>
      <c r="B1" s="259"/>
      <c r="C1" s="259"/>
      <c r="D1" s="259"/>
      <c r="E1" s="259"/>
      <c r="F1" s="259"/>
      <c r="G1" s="259"/>
      <c r="H1" s="79">
        <v>21</v>
      </c>
      <c r="I1" s="259" t="s">
        <v>66</v>
      </c>
      <c r="J1" s="259"/>
      <c r="K1" s="259"/>
      <c r="L1" s="259"/>
      <c r="M1" s="260"/>
    </row>
    <row r="3" spans="1:13" x14ac:dyDescent="0.3">
      <c r="D3" s="124" t="s">
        <v>46</v>
      </c>
      <c r="E3">
        <v>2014</v>
      </c>
      <c r="F3" t="s">
        <v>67</v>
      </c>
    </row>
    <row r="5" spans="1:13" ht="14" thickBot="1" x14ac:dyDescent="0.35"/>
    <row r="6" spans="1:13" ht="12.75" customHeight="1" x14ac:dyDescent="0.3">
      <c r="B6" s="267" t="str">
        <f>'Samle ark'!B50</f>
        <v xml:space="preserve">Brædt tykkelse </v>
      </c>
      <c r="C6" s="269" t="str">
        <f>'Samle ark'!B51</f>
        <v>t.o.m. 16 mm</v>
      </c>
      <c r="D6" s="271" t="s">
        <v>68</v>
      </c>
      <c r="E6" s="261">
        <f>'Samle ark'!C61</f>
        <v>100</v>
      </c>
      <c r="F6" s="250" t="s">
        <v>63</v>
      </c>
      <c r="G6" s="273" t="s">
        <v>33</v>
      </c>
      <c r="H6" s="265" t="str">
        <f>'Samle ark'!D64</f>
        <v>fra 150mm t.o.m. 210 mm</v>
      </c>
      <c r="I6" s="227" t="s">
        <v>50</v>
      </c>
      <c r="J6" s="228"/>
    </row>
    <row r="7" spans="1:13" ht="14" thickBot="1" x14ac:dyDescent="0.35">
      <c r="B7" s="268"/>
      <c r="C7" s="270"/>
      <c r="D7" s="272"/>
      <c r="E7" s="262"/>
      <c r="F7" s="251"/>
      <c r="G7" s="274"/>
      <c r="H7" s="266"/>
      <c r="I7" s="263" t="str">
        <f>'Samle ark'!G50</f>
        <v>t.o.m 100 kvm</v>
      </c>
      <c r="J7" s="264"/>
    </row>
    <row r="8" spans="1:13" ht="14" thickBot="1" x14ac:dyDescent="0.35"/>
    <row r="9" spans="1:13" ht="12.75" customHeight="1" x14ac:dyDescent="0.3">
      <c r="B9" s="150"/>
      <c r="C9" s="219" t="str">
        <f>I1</f>
        <v>Brædde gulv</v>
      </c>
      <c r="D9" s="219"/>
      <c r="E9" s="219"/>
      <c r="F9" s="219"/>
      <c r="G9" s="277"/>
      <c r="H9" s="147">
        <f>Produktionsår</f>
        <v>2014</v>
      </c>
      <c r="I9" s="146"/>
      <c r="J9" s="126">
        <f>OpdateretÅrstal</f>
        <v>2025</v>
      </c>
    </row>
    <row r="10" spans="1:13" ht="12.75" customHeight="1" thickBot="1" x14ac:dyDescent="0.35">
      <c r="B10" s="151" t="s">
        <v>51</v>
      </c>
      <c r="C10" s="237" t="s">
        <v>52</v>
      </c>
      <c r="D10" s="238"/>
      <c r="E10" s="238"/>
      <c r="F10" s="238"/>
      <c r="G10" s="275"/>
      <c r="H10" s="148" t="s">
        <v>53</v>
      </c>
      <c r="I10" s="149" t="s">
        <v>54</v>
      </c>
      <c r="J10" s="152" t="s">
        <v>53</v>
      </c>
    </row>
    <row r="11" spans="1:13" ht="12.75" customHeight="1" x14ac:dyDescent="0.3">
      <c r="B11" s="157" t="s">
        <v>83</v>
      </c>
      <c r="C11" s="241" t="s">
        <v>70</v>
      </c>
      <c r="D11" s="241"/>
      <c r="E11" s="241"/>
      <c r="F11" s="241"/>
      <c r="G11" s="242"/>
      <c r="H11" s="140">
        <v>29.17</v>
      </c>
      <c r="I11" s="145">
        <f>H11*E6</f>
        <v>2917</v>
      </c>
      <c r="J11" s="99">
        <f>I11*(VLOOKUP(OpdateretÅrstal,'Prisliste tillæg'!$A$4:$C$61,3,FALSE)/VLOOKUP(Produktionsår,'Prisliste tillæg'!$A$5:$C$61,3,FALSE))</f>
        <v>4772.7175952347834</v>
      </c>
    </row>
    <row r="12" spans="1:13" ht="12.75" customHeight="1" x14ac:dyDescent="0.3">
      <c r="B12" s="158" t="s">
        <v>71</v>
      </c>
      <c r="C12" s="204"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158" t="s">
        <v>72</v>
      </c>
      <c r="C13" s="235"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59" t="s">
        <v>74</v>
      </c>
      <c r="C14" s="278" t="s">
        <v>75</v>
      </c>
      <c r="D14" s="278"/>
      <c r="E14" s="278"/>
      <c r="F14" s="278"/>
      <c r="G14" s="279"/>
      <c r="H14" s="10">
        <v>5.39</v>
      </c>
      <c r="I14" s="73">
        <f>H14*E6</f>
        <v>539</v>
      </c>
      <c r="J14" s="18">
        <f>I14*(VLOOKUP(OpdateretÅrstal,'Prisliste tillæg'!$A$4:$C$61,3,FALSE)/VLOOKUP(Produktionsår,'Prisliste tillæg'!$A$5:$C$61,3,FALSE))</f>
        <v>881.89742332243679</v>
      </c>
    </row>
    <row r="15" spans="1:13" ht="12.75" customHeight="1" x14ac:dyDescent="0.3">
      <c r="B15" s="159" t="s">
        <v>76</v>
      </c>
      <c r="C15" s="278"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59" t="s">
        <v>78</v>
      </c>
      <c r="C16" s="278"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158"/>
      <c r="C17" s="235"/>
      <c r="D17" s="235"/>
      <c r="E17" s="235"/>
      <c r="F17" s="235"/>
      <c r="G17" s="204"/>
      <c r="H17" s="10"/>
      <c r="I17" s="73"/>
      <c r="J17" s="18"/>
    </row>
    <row r="18" spans="2:10" ht="12.75" customHeight="1" x14ac:dyDescent="0.3">
      <c r="B18" s="158"/>
      <c r="C18" s="235" t="s">
        <v>61</v>
      </c>
      <c r="D18" s="235"/>
      <c r="E18" s="235"/>
      <c r="F18" s="235"/>
      <c r="G18" s="204"/>
      <c r="H18" s="10"/>
      <c r="I18" s="16">
        <f>SUM(I11:I17)</f>
        <v>3580.86</v>
      </c>
      <c r="J18" s="96">
        <f>I18*(VLOOKUP(OpdateretÅrstal,'Prisliste tillæg'!$A$4:$C$61,3,FALSE)/VLOOKUP(Produktionsår,'Prisliste tillæg'!$A$5:$C$61,3,FALSE))</f>
        <v>5858.9076201825255</v>
      </c>
    </row>
    <row r="19" spans="2:10" ht="12.75" customHeight="1" x14ac:dyDescent="0.3">
      <c r="B19" s="93"/>
      <c r="C19" s="75"/>
      <c r="D19" s="75"/>
      <c r="E19" s="75"/>
      <c r="F19" s="75"/>
      <c r="G19" s="76"/>
      <c r="H19" s="2"/>
      <c r="J19" s="18"/>
    </row>
    <row r="20" spans="2:10" ht="12.75" customHeight="1" thickBot="1" x14ac:dyDescent="0.35">
      <c r="B20" s="160"/>
      <c r="C20" s="202" t="s">
        <v>80</v>
      </c>
      <c r="D20" s="276"/>
      <c r="E20" s="276"/>
      <c r="F20" s="276"/>
      <c r="G20" s="276"/>
      <c r="H20" s="41"/>
      <c r="I20" s="77">
        <f>I18/E6</f>
        <v>35.808599999999998</v>
      </c>
      <c r="J20" s="95">
        <f>I20*(VLOOKUP(OpdateretÅrstal,'Prisliste tillæg'!$A$4:$C$61,3,FALSE)/VLOOKUP(Produktionsår,'Prisliste tillæg'!$A$5:$C$61,3,FALSE))</f>
        <v>58.58907620182525</v>
      </c>
    </row>
    <row r="22" spans="2:10" ht="25.5" customHeight="1" x14ac:dyDescent="0.3">
      <c r="C22" s="236"/>
      <c r="D22" s="236"/>
      <c r="E22" s="236"/>
      <c r="F22" s="236"/>
      <c r="G22" s="236"/>
    </row>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23">
    <tabColor rgb="FFFFFF00"/>
  </sheetPr>
  <dimension ref="A1:M22"/>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0.4609375" customWidth="1"/>
    <col min="11" max="11" width="9.4609375" customWidth="1"/>
    <col min="12" max="13" width="12.15234375" customWidth="1"/>
  </cols>
  <sheetData>
    <row r="1" spans="1:13" ht="14" thickBot="1" x14ac:dyDescent="0.35">
      <c r="A1" s="258" t="s">
        <v>44</v>
      </c>
      <c r="B1" s="259"/>
      <c r="C1" s="259"/>
      <c r="D1" s="259"/>
      <c r="E1" s="259"/>
      <c r="F1" s="259"/>
      <c r="G1" s="259"/>
      <c r="H1" s="79">
        <v>22</v>
      </c>
      <c r="I1" s="259" t="s">
        <v>66</v>
      </c>
      <c r="J1" s="259"/>
      <c r="K1" s="259"/>
      <c r="L1" s="259"/>
      <c r="M1" s="260"/>
    </row>
    <row r="3" spans="1:13" x14ac:dyDescent="0.3">
      <c r="D3" s="124" t="s">
        <v>46</v>
      </c>
      <c r="E3">
        <v>2014</v>
      </c>
      <c r="F3" t="s">
        <v>67</v>
      </c>
    </row>
    <row r="5" spans="1:13" ht="14" thickBot="1" x14ac:dyDescent="0.35"/>
    <row r="6" spans="1:13" ht="12.75" customHeight="1" x14ac:dyDescent="0.3">
      <c r="B6" s="267" t="s">
        <v>84</v>
      </c>
      <c r="C6" s="280" t="str">
        <f>'Samle ark'!B66</f>
        <v>&gt;16 mm t.o.m. 23 mm</v>
      </c>
      <c r="D6" s="271" t="s">
        <v>68</v>
      </c>
      <c r="E6" s="261">
        <f>'Samle ark'!C66</f>
        <v>5</v>
      </c>
      <c r="F6" s="250" t="s">
        <v>63</v>
      </c>
      <c r="G6" s="273" t="s">
        <v>33</v>
      </c>
      <c r="H6" s="265" t="str">
        <f>'Samle ark'!D66</f>
        <v>fra 60 mm</v>
      </c>
      <c r="I6" s="227" t="s">
        <v>50</v>
      </c>
      <c r="J6" s="228"/>
    </row>
    <row r="7" spans="1:13" ht="14" thickBot="1" x14ac:dyDescent="0.35">
      <c r="B7" s="268"/>
      <c r="C7" s="281"/>
      <c r="D7" s="272"/>
      <c r="E7" s="262"/>
      <c r="F7" s="251"/>
      <c r="G7" s="274"/>
      <c r="H7" s="266"/>
      <c r="I7" s="229" t="str">
        <f>'Samle ark'!G50</f>
        <v>t.o.m 100 kvm</v>
      </c>
      <c r="J7" s="230"/>
    </row>
    <row r="8" spans="1:13" ht="14" thickBot="1" x14ac:dyDescent="0.35"/>
    <row r="9" spans="1:13" ht="12.75" customHeight="1" x14ac:dyDescent="0.3">
      <c r="B9" s="150"/>
      <c r="C9" s="219" t="str">
        <f>I1</f>
        <v>Brædde gulv</v>
      </c>
      <c r="D9" s="219"/>
      <c r="E9" s="219"/>
      <c r="F9" s="219"/>
      <c r="G9" s="277"/>
      <c r="H9" s="147">
        <f>Produktionsår</f>
        <v>2014</v>
      </c>
      <c r="I9" s="146"/>
      <c r="J9" s="126">
        <f>OpdateretÅrstal</f>
        <v>2025</v>
      </c>
    </row>
    <row r="10" spans="1:13" ht="12.75" customHeight="1" thickBot="1" x14ac:dyDescent="0.35">
      <c r="B10" s="151" t="s">
        <v>51</v>
      </c>
      <c r="C10" s="237" t="s">
        <v>52</v>
      </c>
      <c r="D10" s="238"/>
      <c r="E10" s="238"/>
      <c r="F10" s="238"/>
      <c r="G10" s="275"/>
      <c r="H10" s="148" t="s">
        <v>53</v>
      </c>
      <c r="I10" s="149" t="s">
        <v>54</v>
      </c>
      <c r="J10" s="152" t="s">
        <v>53</v>
      </c>
    </row>
    <row r="11" spans="1:13" ht="12.75" customHeight="1" x14ac:dyDescent="0.3">
      <c r="B11" s="157" t="s">
        <v>85</v>
      </c>
      <c r="C11" s="241" t="s">
        <v>70</v>
      </c>
      <c r="D11" s="241"/>
      <c r="E11" s="241"/>
      <c r="F11" s="241"/>
      <c r="G11" s="242"/>
      <c r="H11" s="140">
        <v>50.5</v>
      </c>
      <c r="I11" s="145">
        <f>H11*E6</f>
        <v>252.5</v>
      </c>
      <c r="J11" s="99">
        <f>I11*(VLOOKUP(OpdateretÅrstal,'Prisliste tillæg'!$A$4:$C$61,3,FALSE)/VLOOKUP(Produktionsår,'Prisliste tillæg'!$A$5:$C$61,3,FALSE))</f>
        <v>413.13376510002837</v>
      </c>
    </row>
    <row r="12" spans="1:13" ht="12.75" customHeight="1" x14ac:dyDescent="0.3">
      <c r="B12" s="158" t="s">
        <v>71</v>
      </c>
      <c r="C12" s="204"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158" t="s">
        <v>72</v>
      </c>
      <c r="C13" s="235"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59" t="s">
        <v>74</v>
      </c>
      <c r="C14" s="278" t="s">
        <v>75</v>
      </c>
      <c r="D14" s="278"/>
      <c r="E14" s="278"/>
      <c r="F14" s="278"/>
      <c r="G14" s="279"/>
      <c r="H14" s="10">
        <v>5.39</v>
      </c>
      <c r="I14" s="73">
        <f>H14*E6</f>
        <v>26.95</v>
      </c>
      <c r="J14" s="18">
        <f>I14*(VLOOKUP(OpdateretÅrstal,'Prisliste tillæg'!$A$4:$C$61,3,FALSE)/VLOOKUP(Produktionsår,'Prisliste tillæg'!$A$5:$C$61,3,FALSE))</f>
        <v>44.094871166121841</v>
      </c>
    </row>
    <row r="15" spans="1:13" ht="12.75" customHeight="1" x14ac:dyDescent="0.3">
      <c r="B15" s="159" t="s">
        <v>76</v>
      </c>
      <c r="C15" s="278"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59" t="s">
        <v>78</v>
      </c>
      <c r="C16" s="278"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158"/>
      <c r="C17" s="235"/>
      <c r="D17" s="235"/>
      <c r="E17" s="235"/>
      <c r="F17" s="235"/>
      <c r="G17" s="204"/>
      <c r="H17" s="10"/>
      <c r="I17" s="73"/>
      <c r="J17" s="18"/>
    </row>
    <row r="18" spans="2:10" ht="12.75" customHeight="1" x14ac:dyDescent="0.3">
      <c r="B18" s="158"/>
      <c r="C18" s="235" t="s">
        <v>61</v>
      </c>
      <c r="D18" s="235"/>
      <c r="E18" s="235"/>
      <c r="F18" s="235"/>
      <c r="G18" s="204"/>
      <c r="H18" s="10"/>
      <c r="I18" s="16">
        <f>SUM(I11:I17)</f>
        <v>404.31</v>
      </c>
      <c r="J18" s="96">
        <f>I18*(VLOOKUP(OpdateretÅrstal,'Prisliste tillæg'!$A$4:$C$61,3,FALSE)/VLOOKUP(Produktionsår,'Prisliste tillæg'!$A$5:$C$61,3,FALSE))</f>
        <v>661.52123789145537</v>
      </c>
    </row>
    <row r="19" spans="2:10" ht="12.75" customHeight="1" x14ac:dyDescent="0.3">
      <c r="B19" s="93"/>
      <c r="C19" s="75"/>
      <c r="D19" s="75"/>
      <c r="E19" s="75"/>
      <c r="F19" s="75"/>
      <c r="G19" s="76"/>
      <c r="H19" s="2"/>
      <c r="J19" s="18"/>
    </row>
    <row r="20" spans="2:10" ht="12.75" customHeight="1" thickBot="1" x14ac:dyDescent="0.35">
      <c r="B20" s="160"/>
      <c r="C20" s="202" t="s">
        <v>80</v>
      </c>
      <c r="D20" s="276"/>
      <c r="E20" s="276"/>
      <c r="F20" s="276"/>
      <c r="G20" s="276"/>
      <c r="H20" s="41"/>
      <c r="I20" s="77">
        <f>I18/E6</f>
        <v>80.861999999999995</v>
      </c>
      <c r="J20" s="95">
        <f>I20*(VLOOKUP(OpdateretÅrstal,'Prisliste tillæg'!$A$4:$C$61,3,FALSE)/VLOOKUP(Produktionsår,'Prisliste tillæg'!$A$5:$C$61,3,FALSE))</f>
        <v>132.30424757829107</v>
      </c>
    </row>
    <row r="22" spans="2:10" ht="24.75" customHeight="1" x14ac:dyDescent="0.3">
      <c r="C22" s="236"/>
      <c r="D22" s="236"/>
      <c r="E22" s="236"/>
      <c r="F22" s="236"/>
      <c r="G22" s="236"/>
    </row>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24">
    <tabColor rgb="FFFFFF00"/>
  </sheetPr>
  <dimension ref="A1:M22"/>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0.4609375" customWidth="1"/>
    <col min="11" max="11" width="9.4609375" customWidth="1"/>
    <col min="12" max="13" width="12.15234375" customWidth="1"/>
  </cols>
  <sheetData>
    <row r="1" spans="1:13" ht="14" thickBot="1" x14ac:dyDescent="0.35">
      <c r="A1" s="258" t="s">
        <v>44</v>
      </c>
      <c r="B1" s="259"/>
      <c r="C1" s="259"/>
      <c r="D1" s="259"/>
      <c r="E1" s="259"/>
      <c r="F1" s="259"/>
      <c r="G1" s="259"/>
      <c r="H1" s="79">
        <v>23</v>
      </c>
      <c r="I1" s="259" t="s">
        <v>66</v>
      </c>
      <c r="J1" s="259"/>
      <c r="K1" s="259"/>
      <c r="L1" s="259"/>
      <c r="M1" s="260"/>
    </row>
    <row r="3" spans="1:13" x14ac:dyDescent="0.3">
      <c r="D3" s="124" t="s">
        <v>46</v>
      </c>
      <c r="E3">
        <v>2014</v>
      </c>
      <c r="F3" t="s">
        <v>67</v>
      </c>
    </row>
    <row r="5" spans="1:13" ht="14" thickBot="1" x14ac:dyDescent="0.35"/>
    <row r="6" spans="1:13" ht="12.75" customHeight="1" x14ac:dyDescent="0.3">
      <c r="B6" s="267" t="s">
        <v>84</v>
      </c>
      <c r="C6" s="280" t="str">
        <f>'Samle ark'!B66</f>
        <v>&gt;16 mm t.o.m. 23 mm</v>
      </c>
      <c r="D6" s="271" t="s">
        <v>68</v>
      </c>
      <c r="E6" s="261">
        <f>'Samle ark'!C66</f>
        <v>5</v>
      </c>
      <c r="F6" s="250" t="s">
        <v>63</v>
      </c>
      <c r="G6" s="273" t="s">
        <v>33</v>
      </c>
      <c r="H6" s="265" t="str">
        <f>'Samle ark'!D67</f>
        <v>fra 90 mm</v>
      </c>
      <c r="I6" s="227" t="s">
        <v>50</v>
      </c>
      <c r="J6" s="228"/>
    </row>
    <row r="7" spans="1:13" ht="14" thickBot="1" x14ac:dyDescent="0.35">
      <c r="B7" s="268"/>
      <c r="C7" s="281"/>
      <c r="D7" s="272"/>
      <c r="E7" s="262"/>
      <c r="F7" s="251"/>
      <c r="G7" s="274"/>
      <c r="H7" s="266"/>
      <c r="I7" s="229" t="str">
        <f>'Samle ark'!G50</f>
        <v>t.o.m 100 kvm</v>
      </c>
      <c r="J7" s="230"/>
    </row>
    <row r="8" spans="1:13" ht="14" thickBot="1" x14ac:dyDescent="0.35"/>
    <row r="9" spans="1:13" ht="12.75" customHeight="1" x14ac:dyDescent="0.3">
      <c r="B9" s="150"/>
      <c r="C9" s="219" t="str">
        <f>I1</f>
        <v>Brædde gulv</v>
      </c>
      <c r="D9" s="219"/>
      <c r="E9" s="219"/>
      <c r="F9" s="219"/>
      <c r="G9" s="277"/>
      <c r="H9" s="147">
        <f>Produktionsår</f>
        <v>2014</v>
      </c>
      <c r="I9" s="146"/>
      <c r="J9" s="126">
        <f>OpdateretÅrstal</f>
        <v>2025</v>
      </c>
    </row>
    <row r="10" spans="1:13" ht="12.75" customHeight="1" thickBot="1" x14ac:dyDescent="0.35">
      <c r="B10" s="151" t="s">
        <v>51</v>
      </c>
      <c r="C10" s="237" t="s">
        <v>52</v>
      </c>
      <c r="D10" s="238"/>
      <c r="E10" s="238"/>
      <c r="F10" s="238"/>
      <c r="G10" s="275"/>
      <c r="H10" s="148" t="s">
        <v>53</v>
      </c>
      <c r="I10" s="149" t="s">
        <v>54</v>
      </c>
      <c r="J10" s="152" t="s">
        <v>53</v>
      </c>
    </row>
    <row r="11" spans="1:13" ht="12.75" customHeight="1" x14ac:dyDescent="0.3">
      <c r="B11" s="157" t="s">
        <v>86</v>
      </c>
      <c r="C11" s="241" t="s">
        <v>70</v>
      </c>
      <c r="D11" s="241"/>
      <c r="E11" s="241"/>
      <c r="F11" s="241"/>
      <c r="G11" s="242"/>
      <c r="H11" s="140">
        <v>39.28</v>
      </c>
      <c r="I11" s="145">
        <f>H11*E6</f>
        <v>196.4</v>
      </c>
      <c r="J11" s="99">
        <f>I11*(VLOOKUP(OpdateretÅrstal,'Prisliste tillæg'!$A$4:$C$61,3,FALSE)/VLOOKUP(Produktionsår,'Prisliste tillæg'!$A$5:$C$61,3,FALSE))</f>
        <v>321.34444144810129</v>
      </c>
    </row>
    <row r="12" spans="1:13" ht="12.75" customHeight="1" x14ac:dyDescent="0.3">
      <c r="B12" s="158" t="s">
        <v>71</v>
      </c>
      <c r="C12" s="204"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158" t="s">
        <v>72</v>
      </c>
      <c r="C13" s="235"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59" t="s">
        <v>74</v>
      </c>
      <c r="C14" s="278" t="s">
        <v>75</v>
      </c>
      <c r="D14" s="278"/>
      <c r="E14" s="278"/>
      <c r="F14" s="278"/>
      <c r="G14" s="279"/>
      <c r="H14" s="10">
        <v>5.39</v>
      </c>
      <c r="I14" s="73">
        <f>H14*E6</f>
        <v>26.95</v>
      </c>
      <c r="J14" s="18">
        <f>I14*(VLOOKUP(OpdateretÅrstal,'Prisliste tillæg'!$A$4:$C$61,3,FALSE)/VLOOKUP(Produktionsår,'Prisliste tillæg'!$A$5:$C$61,3,FALSE))</f>
        <v>44.094871166121841</v>
      </c>
    </row>
    <row r="15" spans="1:13" ht="12.75" customHeight="1" x14ac:dyDescent="0.3">
      <c r="B15" s="159" t="s">
        <v>76</v>
      </c>
      <c r="C15" s="278"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59" t="s">
        <v>78</v>
      </c>
      <c r="C16" s="278"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158"/>
      <c r="C17" s="235"/>
      <c r="D17" s="235"/>
      <c r="E17" s="235"/>
      <c r="F17" s="235"/>
      <c r="G17" s="204"/>
      <c r="H17" s="10"/>
      <c r="I17" s="73"/>
      <c r="J17" s="18"/>
    </row>
    <row r="18" spans="2:10" ht="12.75" customHeight="1" x14ac:dyDescent="0.3">
      <c r="B18" s="158"/>
      <c r="C18" s="235" t="s">
        <v>61</v>
      </c>
      <c r="D18" s="235"/>
      <c r="E18" s="235"/>
      <c r="F18" s="235"/>
      <c r="G18" s="204"/>
      <c r="H18" s="10"/>
      <c r="I18" s="16">
        <f>SUM(I11:I17)</f>
        <v>348.21</v>
      </c>
      <c r="J18" s="96">
        <f>I18*(VLOOKUP(OpdateretÅrstal,'Prisliste tillæg'!$A$4:$C$61,3,FALSE)/VLOOKUP(Produktionsår,'Prisliste tillæg'!$A$5:$C$61,3,FALSE))</f>
        <v>569.73191423952824</v>
      </c>
    </row>
    <row r="19" spans="2:10" ht="12.75" customHeight="1" x14ac:dyDescent="0.3">
      <c r="B19" s="93"/>
      <c r="C19" s="75"/>
      <c r="D19" s="75"/>
      <c r="E19" s="75"/>
      <c r="F19" s="75"/>
      <c r="G19" s="76"/>
      <c r="H19" s="2"/>
      <c r="J19" s="18"/>
    </row>
    <row r="20" spans="2:10" ht="12.75" customHeight="1" thickBot="1" x14ac:dyDescent="0.35">
      <c r="B20" s="160"/>
      <c r="C20" s="202" t="s">
        <v>80</v>
      </c>
      <c r="D20" s="276"/>
      <c r="E20" s="276"/>
      <c r="F20" s="276"/>
      <c r="G20" s="276"/>
      <c r="H20" s="41"/>
      <c r="I20" s="77">
        <f>I18/E6</f>
        <v>69.641999999999996</v>
      </c>
      <c r="J20" s="95">
        <f>I20*(VLOOKUP(OpdateretÅrstal,'Prisliste tillæg'!$A$4:$C$61,3,FALSE)/VLOOKUP(Produktionsår,'Prisliste tillæg'!$A$5:$C$61,3,FALSE))</f>
        <v>113.94638284790564</v>
      </c>
    </row>
    <row r="21" spans="2:10" ht="25.5" customHeight="1" x14ac:dyDescent="0.3"/>
    <row r="22" spans="2:10" ht="26.25" customHeight="1" x14ac:dyDescent="0.3">
      <c r="C22" s="236"/>
      <c r="D22" s="236"/>
      <c r="E22" s="236"/>
      <c r="F22" s="236"/>
      <c r="G22" s="236"/>
    </row>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25">
    <tabColor rgb="FFFFFF00"/>
  </sheetPr>
  <dimension ref="A1:M29"/>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1" width="10.4609375" customWidth="1"/>
    <col min="12" max="12" width="12.15234375" customWidth="1"/>
    <col min="13" max="13" width="12" customWidth="1"/>
  </cols>
  <sheetData>
    <row r="1" spans="1:13" ht="14" thickBot="1" x14ac:dyDescent="0.35">
      <c r="A1" s="258" t="s">
        <v>44</v>
      </c>
      <c r="B1" s="259"/>
      <c r="C1" s="259"/>
      <c r="D1" s="259"/>
      <c r="E1" s="259"/>
      <c r="F1" s="259"/>
      <c r="G1" s="259"/>
      <c r="H1" s="79">
        <v>24</v>
      </c>
      <c r="I1" s="259" t="s">
        <v>66</v>
      </c>
      <c r="J1" s="259"/>
      <c r="K1" s="259"/>
      <c r="L1" s="259"/>
      <c r="M1" s="260"/>
    </row>
    <row r="3" spans="1:13" x14ac:dyDescent="0.3">
      <c r="D3" s="124" t="s">
        <v>46</v>
      </c>
      <c r="E3">
        <v>2014</v>
      </c>
      <c r="F3" t="s">
        <v>67</v>
      </c>
    </row>
    <row r="5" spans="1:13" ht="14" thickBot="1" x14ac:dyDescent="0.35"/>
    <row r="6" spans="1:13" ht="12.75" customHeight="1" x14ac:dyDescent="0.3">
      <c r="B6" s="267" t="s">
        <v>84</v>
      </c>
      <c r="C6" s="280" t="str">
        <f>'Samle ark'!B66</f>
        <v>&gt;16 mm t.o.m. 23 mm</v>
      </c>
      <c r="D6" s="271" t="s">
        <v>68</v>
      </c>
      <c r="E6" s="261">
        <f>'Samle ark'!C66</f>
        <v>5</v>
      </c>
      <c r="F6" s="250" t="s">
        <v>63</v>
      </c>
      <c r="G6" s="273" t="s">
        <v>33</v>
      </c>
      <c r="H6" s="265" t="str">
        <f>'Samle ark'!D68</f>
        <v>fra 130 mm</v>
      </c>
      <c r="I6" s="227" t="s">
        <v>50</v>
      </c>
      <c r="J6" s="228"/>
    </row>
    <row r="7" spans="1:13" ht="14" thickBot="1" x14ac:dyDescent="0.35">
      <c r="B7" s="268"/>
      <c r="C7" s="281"/>
      <c r="D7" s="272"/>
      <c r="E7" s="262"/>
      <c r="F7" s="251"/>
      <c r="G7" s="274"/>
      <c r="H7" s="266"/>
      <c r="I7" s="229" t="str">
        <f>'Samle ark'!G50</f>
        <v>t.o.m 100 kvm</v>
      </c>
      <c r="J7" s="230"/>
    </row>
    <row r="8" spans="1:13" ht="14" thickBot="1" x14ac:dyDescent="0.35"/>
    <row r="9" spans="1:13" ht="12.75" customHeight="1" x14ac:dyDescent="0.3">
      <c r="B9" s="150"/>
      <c r="C9" s="219" t="str">
        <f>I1</f>
        <v>Brædde gulv</v>
      </c>
      <c r="D9" s="219"/>
      <c r="E9" s="219"/>
      <c r="F9" s="219"/>
      <c r="G9" s="277"/>
      <c r="H9" s="147">
        <f>Produktionsår</f>
        <v>2014</v>
      </c>
      <c r="I9" s="146"/>
      <c r="J9" s="126">
        <f>OpdateretÅrstal</f>
        <v>2025</v>
      </c>
    </row>
    <row r="10" spans="1:13" ht="12.75" customHeight="1" thickBot="1" x14ac:dyDescent="0.35">
      <c r="B10" s="151" t="s">
        <v>51</v>
      </c>
      <c r="C10" s="237" t="s">
        <v>52</v>
      </c>
      <c r="D10" s="238"/>
      <c r="E10" s="238"/>
      <c r="F10" s="238"/>
      <c r="G10" s="275"/>
      <c r="H10" s="148" t="s">
        <v>53</v>
      </c>
      <c r="I10" s="149" t="s">
        <v>54</v>
      </c>
      <c r="J10" s="152" t="s">
        <v>53</v>
      </c>
    </row>
    <row r="11" spans="1:13" ht="12.75" customHeight="1" x14ac:dyDescent="0.3">
      <c r="B11" s="157" t="s">
        <v>87</v>
      </c>
      <c r="C11" s="241" t="s">
        <v>70</v>
      </c>
      <c r="D11" s="241"/>
      <c r="E11" s="241"/>
      <c r="F11" s="241"/>
      <c r="G11" s="242"/>
      <c r="H11" s="140">
        <v>35.5</v>
      </c>
      <c r="I11" s="145">
        <f>H11*E6</f>
        <v>177.5</v>
      </c>
      <c r="J11" s="99">
        <f>I11*(VLOOKUP(OpdateretÅrstal,'Prisliste tillæg'!$A$4:$C$61,3,FALSE)/VLOOKUP(Produktionsår,'Prisliste tillæg'!$A$5:$C$61,3,FALSE))</f>
        <v>290.42076556536648</v>
      </c>
    </row>
    <row r="12" spans="1:13" ht="12.75" customHeight="1" x14ac:dyDescent="0.3">
      <c r="B12" s="158" t="s">
        <v>71</v>
      </c>
      <c r="C12" s="204"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158" t="s">
        <v>72</v>
      </c>
      <c r="C13" s="235"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59" t="s">
        <v>74</v>
      </c>
      <c r="C14" s="278" t="s">
        <v>75</v>
      </c>
      <c r="D14" s="278"/>
      <c r="E14" s="278"/>
      <c r="F14" s="278"/>
      <c r="G14" s="279"/>
      <c r="H14" s="10">
        <v>5.39</v>
      </c>
      <c r="I14" s="73">
        <f>H14*E6</f>
        <v>26.95</v>
      </c>
      <c r="J14" s="18">
        <f>I14*(VLOOKUP(OpdateretÅrstal,'Prisliste tillæg'!$A$4:$C$61,3,FALSE)/VLOOKUP(Produktionsår,'Prisliste tillæg'!$A$5:$C$61,3,FALSE))</f>
        <v>44.094871166121841</v>
      </c>
    </row>
    <row r="15" spans="1:13" ht="12.75" customHeight="1" x14ac:dyDescent="0.3">
      <c r="B15" s="159" t="s">
        <v>76</v>
      </c>
      <c r="C15" s="278"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59" t="s">
        <v>78</v>
      </c>
      <c r="C16" s="278"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158"/>
      <c r="C17" s="235"/>
      <c r="D17" s="235"/>
      <c r="E17" s="235"/>
      <c r="F17" s="235"/>
      <c r="G17" s="204"/>
      <c r="H17" s="10"/>
      <c r="I17" s="73"/>
      <c r="J17" s="18"/>
    </row>
    <row r="18" spans="2:10" ht="12.75" customHeight="1" x14ac:dyDescent="0.3">
      <c r="B18" s="158"/>
      <c r="C18" s="235" t="s">
        <v>61</v>
      </c>
      <c r="D18" s="235"/>
      <c r="E18" s="235"/>
      <c r="F18" s="235"/>
      <c r="G18" s="204"/>
      <c r="H18" s="10"/>
      <c r="I18" s="16">
        <f>SUM(I11:I17)</f>
        <v>329.31</v>
      </c>
      <c r="J18" s="96">
        <f>I18*(VLOOKUP(OpdateretÅrstal,'Prisliste tillæg'!$A$4:$C$61,3,FALSE)/VLOOKUP(Produktionsår,'Prisliste tillæg'!$A$5:$C$61,3,FALSE))</f>
        <v>538.80823835679348</v>
      </c>
    </row>
    <row r="19" spans="2:10" ht="12.75" customHeight="1" x14ac:dyDescent="0.3">
      <c r="B19" s="93"/>
      <c r="C19" s="75"/>
      <c r="D19" s="75"/>
      <c r="E19" s="75"/>
      <c r="F19" s="75"/>
      <c r="G19" s="76"/>
      <c r="H19" s="2"/>
      <c r="J19" s="18"/>
    </row>
    <row r="20" spans="2:10" ht="12.75" customHeight="1" thickBot="1" x14ac:dyDescent="0.35">
      <c r="B20" s="160"/>
      <c r="C20" s="202" t="s">
        <v>80</v>
      </c>
      <c r="D20" s="276"/>
      <c r="E20" s="276"/>
      <c r="F20" s="276"/>
      <c r="G20" s="276"/>
      <c r="H20" s="41"/>
      <c r="I20" s="77">
        <f>I18/E6</f>
        <v>65.861999999999995</v>
      </c>
      <c r="J20" s="95">
        <f>I20*(VLOOKUP(OpdateretÅrstal,'Prisliste tillæg'!$A$4:$C$61,3,FALSE)/VLOOKUP(Produktionsår,'Prisliste tillæg'!$A$5:$C$61,3,FALSE))</f>
        <v>107.76164767135867</v>
      </c>
    </row>
    <row r="21" spans="2:10" ht="25.5" customHeight="1" x14ac:dyDescent="0.3"/>
    <row r="22" spans="2:10" ht="27" customHeight="1" x14ac:dyDescent="0.3">
      <c r="C22" s="236"/>
      <c r="D22" s="236"/>
      <c r="E22" s="236"/>
      <c r="F22" s="236"/>
      <c r="G22" s="236"/>
    </row>
    <row r="23" spans="2:10" ht="12.75" customHeight="1" x14ac:dyDescent="0.3"/>
    <row r="24" spans="2:10" ht="12.75" customHeight="1" x14ac:dyDescent="0.3"/>
    <row r="25" spans="2:10" ht="12.75" customHeight="1" x14ac:dyDescent="0.3"/>
    <row r="26" spans="2:10" ht="12.75" customHeight="1" x14ac:dyDescent="0.3"/>
    <row r="27" spans="2:10" ht="12.75" customHeight="1" x14ac:dyDescent="0.3"/>
    <row r="28" spans="2:10" ht="12.75" customHeight="1" x14ac:dyDescent="0.3"/>
    <row r="29" spans="2:10" ht="12.75" customHeight="1" x14ac:dyDescent="0.3"/>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26">
    <tabColor rgb="FFFFFF00"/>
  </sheetPr>
  <dimension ref="A1:M29"/>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1" width="10.4609375" customWidth="1"/>
    <col min="12" max="12" width="12.15234375" customWidth="1"/>
    <col min="13" max="13" width="12" customWidth="1"/>
  </cols>
  <sheetData>
    <row r="1" spans="1:13" ht="14" thickBot="1" x14ac:dyDescent="0.35">
      <c r="A1" s="258" t="s">
        <v>44</v>
      </c>
      <c r="B1" s="259"/>
      <c r="C1" s="259"/>
      <c r="D1" s="259"/>
      <c r="E1" s="259"/>
      <c r="F1" s="259"/>
      <c r="G1" s="259"/>
      <c r="H1" s="79">
        <v>25</v>
      </c>
      <c r="I1" s="259" t="s">
        <v>66</v>
      </c>
      <c r="J1" s="259"/>
      <c r="K1" s="259"/>
      <c r="L1" s="259"/>
      <c r="M1" s="260"/>
    </row>
    <row r="3" spans="1:13" x14ac:dyDescent="0.3">
      <c r="D3" s="124" t="s">
        <v>46</v>
      </c>
      <c r="E3">
        <v>2014</v>
      </c>
      <c r="F3" t="s">
        <v>67</v>
      </c>
    </row>
    <row r="5" spans="1:13" ht="14" thickBot="1" x14ac:dyDescent="0.35"/>
    <row r="6" spans="1:13" ht="12.75" customHeight="1" x14ac:dyDescent="0.3">
      <c r="B6" s="267" t="s">
        <v>84</v>
      </c>
      <c r="C6" s="280" t="str">
        <f>'Samle ark'!B66</f>
        <v>&gt;16 mm t.o.m. 23 mm</v>
      </c>
      <c r="D6" s="271" t="s">
        <v>68</v>
      </c>
      <c r="E6" s="261">
        <f>'Samle ark'!C66</f>
        <v>5</v>
      </c>
      <c r="F6" s="250" t="s">
        <v>63</v>
      </c>
      <c r="G6" s="273" t="s">
        <v>33</v>
      </c>
      <c r="H6" s="265" t="str">
        <f>'Samle ark'!D69</f>
        <v>fra 150mm t.o.m. 210 mm</v>
      </c>
      <c r="I6" s="227" t="s">
        <v>50</v>
      </c>
      <c r="J6" s="228"/>
    </row>
    <row r="7" spans="1:13" ht="14" thickBot="1" x14ac:dyDescent="0.35">
      <c r="B7" s="268"/>
      <c r="C7" s="281"/>
      <c r="D7" s="272"/>
      <c r="E7" s="262"/>
      <c r="F7" s="251"/>
      <c r="G7" s="274"/>
      <c r="H7" s="266"/>
      <c r="I7" s="229" t="str">
        <f>'Samle ark'!G50</f>
        <v>t.o.m 100 kvm</v>
      </c>
      <c r="J7" s="230"/>
    </row>
    <row r="8" spans="1:13" ht="14" thickBot="1" x14ac:dyDescent="0.35"/>
    <row r="9" spans="1:13" ht="12.75" customHeight="1" x14ac:dyDescent="0.3">
      <c r="B9" s="150"/>
      <c r="C9" s="219" t="str">
        <f>I1</f>
        <v>Brædde gulv</v>
      </c>
      <c r="D9" s="219"/>
      <c r="E9" s="219"/>
      <c r="F9" s="219"/>
      <c r="G9" s="277"/>
      <c r="H9" s="147">
        <f>Produktionsår</f>
        <v>2014</v>
      </c>
      <c r="I9" s="146"/>
      <c r="J9" s="126">
        <f>OpdateretÅrstal</f>
        <v>2025</v>
      </c>
    </row>
    <row r="10" spans="1:13" ht="12.75" customHeight="1" thickBot="1" x14ac:dyDescent="0.35">
      <c r="B10" s="151" t="s">
        <v>51</v>
      </c>
      <c r="C10" s="237" t="s">
        <v>52</v>
      </c>
      <c r="D10" s="238"/>
      <c r="E10" s="238"/>
      <c r="F10" s="238"/>
      <c r="G10" s="275"/>
      <c r="H10" s="148" t="s">
        <v>53</v>
      </c>
      <c r="I10" s="149" t="s">
        <v>54</v>
      </c>
      <c r="J10" s="152" t="s">
        <v>53</v>
      </c>
    </row>
    <row r="11" spans="1:13" ht="12.75" customHeight="1" x14ac:dyDescent="0.3">
      <c r="B11" s="157" t="s">
        <v>88</v>
      </c>
      <c r="C11" s="241" t="s">
        <v>70</v>
      </c>
      <c r="D11" s="241"/>
      <c r="E11" s="241"/>
      <c r="F11" s="241"/>
      <c r="G11" s="242"/>
      <c r="H11" s="140">
        <v>31.8</v>
      </c>
      <c r="I11" s="145">
        <f>H11*E6</f>
        <v>159</v>
      </c>
      <c r="J11" s="99">
        <f>I11*(VLOOKUP(OpdateretÅrstal,'Prisliste tillæg'!$A$4:$C$61,3,FALSE)/VLOOKUP(Produktionsår,'Prisliste tillæg'!$A$5:$C$61,3,FALSE))</f>
        <v>260.15155901348322</v>
      </c>
    </row>
    <row r="12" spans="1:13" ht="12.75" customHeight="1" x14ac:dyDescent="0.3">
      <c r="B12" s="158" t="s">
        <v>71</v>
      </c>
      <c r="C12" s="204"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158" t="s">
        <v>72</v>
      </c>
      <c r="C13" s="235"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59" t="s">
        <v>74</v>
      </c>
      <c r="C14" s="278" t="s">
        <v>75</v>
      </c>
      <c r="D14" s="278"/>
      <c r="E14" s="278"/>
      <c r="F14" s="278"/>
      <c r="G14" s="279"/>
      <c r="H14" s="10">
        <v>5.39</v>
      </c>
      <c r="I14" s="73">
        <f>H14*E6</f>
        <v>26.95</v>
      </c>
      <c r="J14" s="18">
        <f>I14*(VLOOKUP(OpdateretÅrstal,'Prisliste tillæg'!$A$4:$C$61,3,FALSE)/VLOOKUP(Produktionsår,'Prisliste tillæg'!$A$5:$C$61,3,FALSE))</f>
        <v>44.094871166121841</v>
      </c>
    </row>
    <row r="15" spans="1:13" ht="12.75" customHeight="1" x14ac:dyDescent="0.3">
      <c r="B15" s="159" t="s">
        <v>76</v>
      </c>
      <c r="C15" s="278"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59" t="s">
        <v>78</v>
      </c>
      <c r="C16" s="278"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158"/>
      <c r="C17" s="235"/>
      <c r="D17" s="235"/>
      <c r="E17" s="235"/>
      <c r="F17" s="235"/>
      <c r="G17" s="204"/>
      <c r="H17" s="10"/>
      <c r="I17" s="73"/>
      <c r="J17" s="18"/>
    </row>
    <row r="18" spans="2:10" ht="12.75" customHeight="1" x14ac:dyDescent="0.3">
      <c r="B18" s="158"/>
      <c r="C18" s="235" t="s">
        <v>61</v>
      </c>
      <c r="D18" s="235"/>
      <c r="E18" s="235"/>
      <c r="F18" s="235"/>
      <c r="G18" s="204"/>
      <c r="H18" s="10"/>
      <c r="I18" s="16">
        <f>SUM(I11:I17)</f>
        <v>310.81</v>
      </c>
      <c r="J18" s="96">
        <f>I18*(VLOOKUP(OpdateretÅrstal,'Prisliste tillæg'!$A$4:$C$61,3,FALSE)/VLOOKUP(Produktionsår,'Prisliste tillæg'!$A$5:$C$61,3,FALSE))</f>
        <v>508.53903180491017</v>
      </c>
    </row>
    <row r="19" spans="2:10" ht="12.75" customHeight="1" x14ac:dyDescent="0.3">
      <c r="B19" s="93"/>
      <c r="C19" s="75"/>
      <c r="D19" s="75"/>
      <c r="E19" s="75"/>
      <c r="F19" s="75"/>
      <c r="G19" s="76"/>
      <c r="H19" s="2"/>
      <c r="J19" s="18"/>
    </row>
    <row r="20" spans="2:10" ht="12.75" customHeight="1" thickBot="1" x14ac:dyDescent="0.35">
      <c r="B20" s="160"/>
      <c r="C20" s="202" t="s">
        <v>80</v>
      </c>
      <c r="D20" s="276"/>
      <c r="E20" s="276"/>
      <c r="F20" s="276"/>
      <c r="G20" s="276"/>
      <c r="H20" s="41"/>
      <c r="I20" s="77">
        <f>I18/E6</f>
        <v>62.161999999999999</v>
      </c>
      <c r="J20" s="95">
        <f>I20*(VLOOKUP(OpdateretÅrstal,'Prisliste tillæg'!$A$4:$C$61,3,FALSE)/VLOOKUP(Produktionsår,'Prisliste tillæg'!$A$5:$C$61,3,FALSE))</f>
        <v>101.70780636098203</v>
      </c>
    </row>
    <row r="21" spans="2:10" ht="25.5" customHeight="1" x14ac:dyDescent="0.3"/>
    <row r="22" spans="2:10" ht="27" customHeight="1" x14ac:dyDescent="0.3">
      <c r="C22" s="236"/>
      <c r="D22" s="236"/>
      <c r="E22" s="236"/>
      <c r="F22" s="236"/>
      <c r="G22" s="236"/>
    </row>
    <row r="23" spans="2:10" ht="12.75" customHeight="1" x14ac:dyDescent="0.3"/>
    <row r="24" spans="2:10" ht="12.75" customHeight="1" x14ac:dyDescent="0.3"/>
    <row r="25" spans="2:10" ht="12.75" customHeight="1" x14ac:dyDescent="0.3"/>
    <row r="26" spans="2:10" ht="12.75" customHeight="1" x14ac:dyDescent="0.3"/>
    <row r="27" spans="2:10" ht="12.75" customHeight="1" x14ac:dyDescent="0.3"/>
    <row r="28" spans="2:10" ht="12.75" customHeight="1" x14ac:dyDescent="0.3"/>
    <row r="29" spans="2:10" ht="12.75" customHeight="1" x14ac:dyDescent="0.3"/>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27">
    <tabColor rgb="FFFFFF00"/>
  </sheetPr>
  <dimension ref="A1:M22"/>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2.15234375" bestFit="1" customWidth="1"/>
    <col min="11" max="11" width="9.4609375" customWidth="1"/>
    <col min="12" max="13" width="12.15234375" customWidth="1"/>
  </cols>
  <sheetData>
    <row r="1" spans="1:13" ht="14" thickBot="1" x14ac:dyDescent="0.35">
      <c r="A1" s="258" t="s">
        <v>44</v>
      </c>
      <c r="B1" s="259"/>
      <c r="C1" s="259"/>
      <c r="D1" s="259"/>
      <c r="E1" s="259"/>
      <c r="F1" s="259"/>
      <c r="G1" s="259"/>
      <c r="H1" s="79">
        <v>26</v>
      </c>
      <c r="I1" s="259" t="s">
        <v>66</v>
      </c>
      <c r="J1" s="259"/>
      <c r="K1" s="259"/>
      <c r="L1" s="259"/>
      <c r="M1" s="260"/>
    </row>
    <row r="3" spans="1:13" x14ac:dyDescent="0.3">
      <c r="D3" s="124" t="s">
        <v>46</v>
      </c>
      <c r="E3">
        <v>2014</v>
      </c>
      <c r="F3" t="s">
        <v>67</v>
      </c>
    </row>
    <row r="5" spans="1:13" ht="14" thickBot="1" x14ac:dyDescent="0.35"/>
    <row r="6" spans="1:13" ht="12.75" customHeight="1" x14ac:dyDescent="0.3">
      <c r="B6" s="267" t="s">
        <v>84</v>
      </c>
      <c r="C6" s="280" t="str">
        <f>'Samle ark'!B66</f>
        <v>&gt;16 mm t.o.m. 23 mm</v>
      </c>
      <c r="D6" s="271" t="s">
        <v>68</v>
      </c>
      <c r="E6" s="261">
        <f>'Samle ark'!C71</f>
        <v>20</v>
      </c>
      <c r="F6" s="250" t="s">
        <v>63</v>
      </c>
      <c r="G6" s="273" t="s">
        <v>33</v>
      </c>
      <c r="H6" s="265" t="str">
        <f>'Samle ark'!D71</f>
        <v>fra 60 mm</v>
      </c>
      <c r="I6" s="227" t="s">
        <v>50</v>
      </c>
      <c r="J6" s="228"/>
    </row>
    <row r="7" spans="1:13" ht="14" thickBot="1" x14ac:dyDescent="0.35">
      <c r="B7" s="268"/>
      <c r="C7" s="281"/>
      <c r="D7" s="272"/>
      <c r="E7" s="262"/>
      <c r="F7" s="251"/>
      <c r="G7" s="274"/>
      <c r="H7" s="266"/>
      <c r="I7" s="229" t="str">
        <f>'Samle ark'!G50</f>
        <v>t.o.m 100 kvm</v>
      </c>
      <c r="J7" s="230"/>
    </row>
    <row r="8" spans="1:13" ht="14" thickBot="1" x14ac:dyDescent="0.35"/>
    <row r="9" spans="1:13" ht="12.75" customHeight="1" x14ac:dyDescent="0.3">
      <c r="B9" s="150"/>
      <c r="C9" s="219" t="str">
        <f>I1</f>
        <v>Brædde gulv</v>
      </c>
      <c r="D9" s="219"/>
      <c r="E9" s="219"/>
      <c r="F9" s="219"/>
      <c r="G9" s="277"/>
      <c r="H9" s="147">
        <f>Produktionsår</f>
        <v>2014</v>
      </c>
      <c r="I9" s="146"/>
      <c r="J9" s="126">
        <f>OpdateretÅrstal</f>
        <v>2025</v>
      </c>
    </row>
    <row r="10" spans="1:13" ht="12.75" customHeight="1" thickBot="1" x14ac:dyDescent="0.35">
      <c r="B10" s="151" t="s">
        <v>51</v>
      </c>
      <c r="C10" s="237" t="s">
        <v>52</v>
      </c>
      <c r="D10" s="238"/>
      <c r="E10" s="238"/>
      <c r="F10" s="238"/>
      <c r="G10" s="275"/>
      <c r="H10" s="148" t="s">
        <v>53</v>
      </c>
      <c r="I10" s="149" t="s">
        <v>54</v>
      </c>
      <c r="J10" s="152" t="s">
        <v>53</v>
      </c>
    </row>
    <row r="11" spans="1:13" ht="12.75" customHeight="1" x14ac:dyDescent="0.3">
      <c r="B11" s="157" t="s">
        <v>85</v>
      </c>
      <c r="C11" s="241" t="s">
        <v>70</v>
      </c>
      <c r="D11" s="241"/>
      <c r="E11" s="241"/>
      <c r="F11" s="241"/>
      <c r="G11" s="242"/>
      <c r="H11" s="140">
        <v>50.5</v>
      </c>
      <c r="I11" s="145">
        <f>H11*E6</f>
        <v>1010</v>
      </c>
      <c r="J11" s="99">
        <f>I11*(VLOOKUP(OpdateretÅrstal,'Prisliste tillæg'!$A$4:$C$61,3,FALSE)/VLOOKUP(Produktionsår,'Prisliste tillæg'!$A$5:$C$61,3,FALSE))</f>
        <v>1652.5350604001135</v>
      </c>
    </row>
    <row r="12" spans="1:13" ht="12.75" customHeight="1" x14ac:dyDescent="0.3">
      <c r="B12" s="158" t="s">
        <v>71</v>
      </c>
      <c r="C12" s="204"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158" t="s">
        <v>72</v>
      </c>
      <c r="C13" s="235"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59" t="s">
        <v>74</v>
      </c>
      <c r="C14" s="278" t="s">
        <v>75</v>
      </c>
      <c r="D14" s="278"/>
      <c r="E14" s="278"/>
      <c r="F14" s="278"/>
      <c r="G14" s="279"/>
      <c r="H14" s="10">
        <v>5.39</v>
      </c>
      <c r="I14" s="73">
        <f>H14*E6</f>
        <v>107.8</v>
      </c>
      <c r="J14" s="18">
        <f>I14*(VLOOKUP(OpdateretÅrstal,'Prisliste tillæg'!$A$4:$C$61,3,FALSE)/VLOOKUP(Produktionsår,'Prisliste tillæg'!$A$5:$C$61,3,FALSE))</f>
        <v>176.37948466448736</v>
      </c>
    </row>
    <row r="15" spans="1:13" ht="12.75" customHeight="1" x14ac:dyDescent="0.3">
      <c r="B15" s="159" t="s">
        <v>76</v>
      </c>
      <c r="C15" s="278"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59" t="s">
        <v>78</v>
      </c>
      <c r="C16" s="278"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158"/>
      <c r="C17" s="235"/>
      <c r="D17" s="235"/>
      <c r="E17" s="235"/>
      <c r="F17" s="235"/>
      <c r="G17" s="204"/>
      <c r="H17" s="10"/>
      <c r="I17" s="73"/>
      <c r="J17" s="18"/>
    </row>
    <row r="18" spans="2:10" ht="12.75" customHeight="1" x14ac:dyDescent="0.3">
      <c r="B18" s="158"/>
      <c r="C18" s="235" t="s">
        <v>61</v>
      </c>
      <c r="D18" s="235"/>
      <c r="E18" s="235"/>
      <c r="F18" s="235"/>
      <c r="G18" s="204"/>
      <c r="H18" s="10"/>
      <c r="I18" s="16">
        <f>SUM(I11:I17)</f>
        <v>1242.6599999999999</v>
      </c>
      <c r="J18" s="96">
        <f>I18*(VLOOKUP(OpdateretÅrstal,'Prisliste tillæg'!$A$4:$C$61,3,FALSE)/VLOOKUP(Produktionsår,'Prisliste tillæg'!$A$5:$C$61,3,FALSE))</f>
        <v>2033.2071466899058</v>
      </c>
    </row>
    <row r="19" spans="2:10" ht="12.75" customHeight="1" x14ac:dyDescent="0.3">
      <c r="B19" s="93"/>
      <c r="C19" s="75"/>
      <c r="D19" s="75"/>
      <c r="E19" s="75"/>
      <c r="F19" s="75"/>
      <c r="G19" s="76"/>
      <c r="H19" s="2"/>
      <c r="J19" s="18"/>
    </row>
    <row r="20" spans="2:10" ht="12.75" customHeight="1" thickBot="1" x14ac:dyDescent="0.35">
      <c r="B20" s="160"/>
      <c r="C20" s="202" t="s">
        <v>80</v>
      </c>
      <c r="D20" s="276"/>
      <c r="E20" s="276"/>
      <c r="F20" s="276"/>
      <c r="G20" s="276"/>
      <c r="H20" s="41"/>
      <c r="I20" s="77">
        <f>I18/E6</f>
        <v>62.132999999999996</v>
      </c>
      <c r="J20" s="95">
        <f>I20*(VLOOKUP(OpdateretÅrstal,'Prisliste tillæg'!$A$4:$C$61,3,FALSE)/VLOOKUP(Produktionsår,'Prisliste tillæg'!$A$5:$C$61,3,FALSE))</f>
        <v>101.66035733449529</v>
      </c>
    </row>
    <row r="21" spans="2:10" ht="25.5" customHeight="1" x14ac:dyDescent="0.3"/>
    <row r="22" spans="2:10" ht="25.5" customHeight="1" x14ac:dyDescent="0.3">
      <c r="C22" s="236"/>
      <c r="D22" s="236"/>
      <c r="E22" s="236"/>
      <c r="F22" s="236"/>
      <c r="G22" s="236"/>
    </row>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28">
    <tabColor rgb="FFFFFF00"/>
  </sheetPr>
  <dimension ref="A1:M26"/>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0.4609375" customWidth="1"/>
    <col min="11" max="11" width="9.4609375" customWidth="1"/>
    <col min="12" max="13" width="12.15234375" customWidth="1"/>
  </cols>
  <sheetData>
    <row r="1" spans="1:13" ht="14" thickBot="1" x14ac:dyDescent="0.35">
      <c r="A1" s="258" t="s">
        <v>44</v>
      </c>
      <c r="B1" s="259"/>
      <c r="C1" s="259"/>
      <c r="D1" s="259"/>
      <c r="E1" s="259"/>
      <c r="F1" s="259"/>
      <c r="G1" s="259"/>
      <c r="H1" s="79">
        <v>27</v>
      </c>
      <c r="I1" s="259" t="s">
        <v>66</v>
      </c>
      <c r="J1" s="259"/>
      <c r="K1" s="259"/>
      <c r="L1" s="259"/>
      <c r="M1" s="260"/>
    </row>
    <row r="3" spans="1:13" x14ac:dyDescent="0.3">
      <c r="D3" s="124" t="s">
        <v>46</v>
      </c>
      <c r="E3">
        <v>2014</v>
      </c>
      <c r="F3" t="s">
        <v>67</v>
      </c>
    </row>
    <row r="5" spans="1:13" ht="14" thickBot="1" x14ac:dyDescent="0.35"/>
    <row r="6" spans="1:13" ht="12.75" customHeight="1" x14ac:dyDescent="0.3">
      <c r="B6" s="267" t="s">
        <v>84</v>
      </c>
      <c r="C6" s="280" t="str">
        <f>'Samle ark'!B66</f>
        <v>&gt;16 mm t.o.m. 23 mm</v>
      </c>
      <c r="D6" s="271" t="s">
        <v>68</v>
      </c>
      <c r="E6" s="261">
        <f>'Samle ark'!C71</f>
        <v>20</v>
      </c>
      <c r="F6" s="250" t="s">
        <v>63</v>
      </c>
      <c r="G6" s="273" t="s">
        <v>33</v>
      </c>
      <c r="H6" s="265" t="str">
        <f>'Samle ark'!D72</f>
        <v>fra 90 mm</v>
      </c>
      <c r="I6" s="227" t="s">
        <v>50</v>
      </c>
      <c r="J6" s="228"/>
    </row>
    <row r="7" spans="1:13" ht="14" thickBot="1" x14ac:dyDescent="0.35">
      <c r="B7" s="268"/>
      <c r="C7" s="281"/>
      <c r="D7" s="272"/>
      <c r="E7" s="262"/>
      <c r="F7" s="251"/>
      <c r="G7" s="274"/>
      <c r="H7" s="266"/>
      <c r="I7" s="229" t="str">
        <f>'Samle ark'!G50</f>
        <v>t.o.m 100 kvm</v>
      </c>
      <c r="J7" s="230"/>
    </row>
    <row r="8" spans="1:13" ht="14" thickBot="1" x14ac:dyDescent="0.35"/>
    <row r="9" spans="1:13" ht="12.75" customHeight="1" x14ac:dyDescent="0.3">
      <c r="B9" s="150"/>
      <c r="C9" s="219" t="str">
        <f>I1</f>
        <v>Brædde gulv</v>
      </c>
      <c r="D9" s="219"/>
      <c r="E9" s="219"/>
      <c r="F9" s="219"/>
      <c r="G9" s="277"/>
      <c r="H9" s="147">
        <f>Produktionsår</f>
        <v>2014</v>
      </c>
      <c r="I9" s="146"/>
      <c r="J9" s="126">
        <f>OpdateretÅrstal</f>
        <v>2025</v>
      </c>
    </row>
    <row r="10" spans="1:13" ht="12.75" customHeight="1" thickBot="1" x14ac:dyDescent="0.35">
      <c r="B10" s="151" t="s">
        <v>51</v>
      </c>
      <c r="C10" s="237" t="s">
        <v>52</v>
      </c>
      <c r="D10" s="238"/>
      <c r="E10" s="238"/>
      <c r="F10" s="238"/>
      <c r="G10" s="275"/>
      <c r="H10" s="148" t="s">
        <v>53</v>
      </c>
      <c r="I10" s="149" t="s">
        <v>54</v>
      </c>
      <c r="J10" s="152" t="s">
        <v>53</v>
      </c>
    </row>
    <row r="11" spans="1:13" ht="12.75" customHeight="1" x14ac:dyDescent="0.3">
      <c r="B11" s="157" t="s">
        <v>86</v>
      </c>
      <c r="C11" s="241" t="s">
        <v>70</v>
      </c>
      <c r="D11" s="241"/>
      <c r="E11" s="241"/>
      <c r="F11" s="241"/>
      <c r="G11" s="242"/>
      <c r="H11" s="140">
        <v>39.28</v>
      </c>
      <c r="I11" s="145">
        <f>H11*E6</f>
        <v>785.6</v>
      </c>
      <c r="J11" s="99">
        <f>I11*(VLOOKUP(OpdateretÅrstal,'Prisliste tillæg'!$A$4:$C$61,3,FALSE)/VLOOKUP(Produktionsår,'Prisliste tillæg'!$A$5:$C$61,3,FALSE))</f>
        <v>1285.3777657924052</v>
      </c>
    </row>
    <row r="12" spans="1:13" ht="12.75" customHeight="1" x14ac:dyDescent="0.3">
      <c r="B12" s="158" t="s">
        <v>71</v>
      </c>
      <c r="C12" s="204"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158" t="s">
        <v>72</v>
      </c>
      <c r="C13" s="235"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59" t="s">
        <v>74</v>
      </c>
      <c r="C14" s="278" t="s">
        <v>75</v>
      </c>
      <c r="D14" s="278"/>
      <c r="E14" s="278"/>
      <c r="F14" s="278"/>
      <c r="G14" s="279"/>
      <c r="H14" s="10">
        <v>5.39</v>
      </c>
      <c r="I14" s="73">
        <f>H14*E6</f>
        <v>107.8</v>
      </c>
      <c r="J14" s="18">
        <f>I14*(VLOOKUP(OpdateretÅrstal,'Prisliste tillæg'!$A$4:$C$61,3,FALSE)/VLOOKUP(Produktionsår,'Prisliste tillæg'!$A$5:$C$61,3,FALSE))</f>
        <v>176.37948466448736</v>
      </c>
    </row>
    <row r="15" spans="1:13" ht="12.75" customHeight="1" x14ac:dyDescent="0.3">
      <c r="B15" s="159" t="s">
        <v>76</v>
      </c>
      <c r="C15" s="278"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59" t="s">
        <v>78</v>
      </c>
      <c r="C16" s="278"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158"/>
      <c r="C17" s="235"/>
      <c r="D17" s="235"/>
      <c r="E17" s="235"/>
      <c r="F17" s="235"/>
      <c r="G17" s="204"/>
      <c r="H17" s="10"/>
      <c r="I17" s="73"/>
      <c r="J17" s="18"/>
    </row>
    <row r="18" spans="2:10" ht="12.75" customHeight="1" x14ac:dyDescent="0.3">
      <c r="B18" s="158"/>
      <c r="C18" s="235" t="s">
        <v>61</v>
      </c>
      <c r="D18" s="235"/>
      <c r="E18" s="235"/>
      <c r="F18" s="235"/>
      <c r="G18" s="204"/>
      <c r="H18" s="10"/>
      <c r="I18" s="16">
        <f>SUM(I11:I17)</f>
        <v>1018.26</v>
      </c>
      <c r="J18" s="96">
        <f>I18*(VLOOKUP(OpdateretÅrstal,'Prisliste tillæg'!$A$4:$C$61,3,FALSE)/VLOOKUP(Produktionsår,'Prisliste tillæg'!$A$5:$C$61,3,FALSE))</f>
        <v>1666.0498520821975</v>
      </c>
    </row>
    <row r="19" spans="2:10" ht="12.75" customHeight="1" x14ac:dyDescent="0.3">
      <c r="B19" s="93"/>
      <c r="C19" s="75"/>
      <c r="D19" s="75"/>
      <c r="E19" s="75"/>
      <c r="F19" s="75"/>
      <c r="G19" s="76"/>
      <c r="H19" s="2"/>
      <c r="J19" s="18"/>
    </row>
    <row r="20" spans="2:10" ht="12.75" customHeight="1" thickBot="1" x14ac:dyDescent="0.35">
      <c r="B20" s="160"/>
      <c r="C20" s="202" t="s">
        <v>80</v>
      </c>
      <c r="D20" s="276"/>
      <c r="E20" s="276"/>
      <c r="F20" s="276"/>
      <c r="G20" s="276"/>
      <c r="H20" s="41"/>
      <c r="I20" s="77">
        <f>I18/E6</f>
        <v>50.912999999999997</v>
      </c>
      <c r="J20" s="95">
        <f>I20*(VLOOKUP(OpdateretÅrstal,'Prisliste tillæg'!$A$4:$C$61,3,FALSE)/VLOOKUP(Produktionsår,'Prisliste tillæg'!$A$5:$C$61,3,FALSE))</f>
        <v>83.302492604109872</v>
      </c>
    </row>
    <row r="21" spans="2:10" ht="25.5" customHeight="1" x14ac:dyDescent="0.3"/>
    <row r="22" spans="2:10" ht="26.25" customHeight="1" x14ac:dyDescent="0.3">
      <c r="C22" s="236"/>
      <c r="D22" s="236"/>
      <c r="E22" s="236"/>
      <c r="F22" s="236"/>
      <c r="G22" s="236"/>
    </row>
    <row r="23" spans="2:10" ht="12.75" customHeight="1" x14ac:dyDescent="0.3"/>
    <row r="24" spans="2:10" ht="12.75" customHeight="1" x14ac:dyDescent="0.3"/>
    <row r="25" spans="2:10" ht="12.75" customHeight="1" x14ac:dyDescent="0.3"/>
    <row r="26" spans="2:10" ht="13.5" customHeight="1" x14ac:dyDescent="0.3"/>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29">
    <tabColor rgb="FFFFFF00"/>
  </sheetPr>
  <dimension ref="A1:M22"/>
  <sheetViews>
    <sheetView workbookViewId="0">
      <selection activeCell="D6" sqref="D6:D7"/>
    </sheetView>
  </sheetViews>
  <sheetFormatPr defaultRowHeight="13.5" x14ac:dyDescent="0.3"/>
  <cols>
    <col min="2" max="2" width="8" customWidth="1"/>
    <col min="3" max="3" width="12.4609375" customWidth="1"/>
    <col min="4" max="4" width="20.15234375" customWidth="1"/>
    <col min="5" max="6" width="6.15234375" customWidth="1"/>
    <col min="7" max="7" width="15" customWidth="1"/>
    <col min="8" max="8" width="12.765625" customWidth="1"/>
    <col min="9" max="12" width="10.4609375" customWidth="1"/>
    <col min="13" max="13" width="12" customWidth="1"/>
  </cols>
  <sheetData>
    <row r="1" spans="1:13" ht="14" thickBot="1" x14ac:dyDescent="0.35">
      <c r="A1" s="258" t="s">
        <v>44</v>
      </c>
      <c r="B1" s="259"/>
      <c r="C1" s="259"/>
      <c r="D1" s="259"/>
      <c r="E1" s="259"/>
      <c r="F1" s="259"/>
      <c r="G1" s="259"/>
      <c r="H1" s="79">
        <v>28</v>
      </c>
      <c r="I1" s="259" t="s">
        <v>66</v>
      </c>
      <c r="J1" s="259"/>
      <c r="K1" s="259"/>
      <c r="L1" s="259"/>
      <c r="M1" s="260"/>
    </row>
    <row r="3" spans="1:13" x14ac:dyDescent="0.3">
      <c r="D3" s="124" t="s">
        <v>46</v>
      </c>
      <c r="E3">
        <v>2014</v>
      </c>
      <c r="F3" t="s">
        <v>67</v>
      </c>
    </row>
    <row r="5" spans="1:13" ht="14" thickBot="1" x14ac:dyDescent="0.35"/>
    <row r="6" spans="1:13" ht="12.75" customHeight="1" x14ac:dyDescent="0.3">
      <c r="B6" s="267" t="s">
        <v>84</v>
      </c>
      <c r="C6" s="280" t="str">
        <f>'Samle ark'!B66</f>
        <v>&gt;16 mm t.o.m. 23 mm</v>
      </c>
      <c r="D6" s="271" t="s">
        <v>68</v>
      </c>
      <c r="E6" s="261">
        <f>'Samle ark'!C71</f>
        <v>20</v>
      </c>
      <c r="F6" s="250" t="s">
        <v>63</v>
      </c>
      <c r="G6" s="273" t="s">
        <v>33</v>
      </c>
      <c r="H6" s="265" t="str">
        <f>'Samle ark'!D73</f>
        <v>fra 130 mm</v>
      </c>
      <c r="I6" s="227" t="s">
        <v>50</v>
      </c>
      <c r="J6" s="228"/>
    </row>
    <row r="7" spans="1:13" ht="14" thickBot="1" x14ac:dyDescent="0.35">
      <c r="B7" s="268"/>
      <c r="C7" s="281"/>
      <c r="D7" s="272"/>
      <c r="E7" s="262"/>
      <c r="F7" s="251"/>
      <c r="G7" s="274"/>
      <c r="H7" s="266"/>
      <c r="I7" s="229" t="str">
        <f>'Samle ark'!G50</f>
        <v>t.o.m 100 kvm</v>
      </c>
      <c r="J7" s="230"/>
    </row>
    <row r="8" spans="1:13" ht="14" thickBot="1" x14ac:dyDescent="0.35"/>
    <row r="9" spans="1:13" ht="12.75" customHeight="1" x14ac:dyDescent="0.3">
      <c r="B9" s="150"/>
      <c r="C9" s="219" t="str">
        <f>I1</f>
        <v>Brædde gulv</v>
      </c>
      <c r="D9" s="219"/>
      <c r="E9" s="219"/>
      <c r="F9" s="219"/>
      <c r="G9" s="277"/>
      <c r="H9" s="147">
        <f>Produktionsår</f>
        <v>2014</v>
      </c>
      <c r="I9" s="146"/>
      <c r="J9" s="126">
        <f>OpdateretÅrstal</f>
        <v>2025</v>
      </c>
    </row>
    <row r="10" spans="1:13" ht="12.75" customHeight="1" thickBot="1" x14ac:dyDescent="0.35">
      <c r="B10" s="151" t="s">
        <v>51</v>
      </c>
      <c r="C10" s="237" t="s">
        <v>52</v>
      </c>
      <c r="D10" s="238"/>
      <c r="E10" s="238"/>
      <c r="F10" s="238"/>
      <c r="G10" s="275"/>
      <c r="H10" s="148" t="s">
        <v>53</v>
      </c>
      <c r="I10" s="149" t="s">
        <v>54</v>
      </c>
      <c r="J10" s="152" t="s">
        <v>53</v>
      </c>
    </row>
    <row r="11" spans="1:13" ht="12.75" customHeight="1" x14ac:dyDescent="0.3">
      <c r="B11" s="157" t="s">
        <v>87</v>
      </c>
      <c r="C11" s="241" t="s">
        <v>70</v>
      </c>
      <c r="D11" s="241"/>
      <c r="E11" s="241"/>
      <c r="F11" s="241"/>
      <c r="G11" s="242"/>
      <c r="H11" s="140">
        <v>35.5</v>
      </c>
      <c r="I11" s="145">
        <f>H11*E6</f>
        <v>710</v>
      </c>
      <c r="J11" s="99">
        <f>I11*(VLOOKUP(OpdateretÅrstal,'Prisliste tillæg'!$A$4:$C$61,3,FALSE)/VLOOKUP(Produktionsår,'Prisliste tillæg'!$A$5:$C$61,3,FALSE))</f>
        <v>1161.6830622614659</v>
      </c>
    </row>
    <row r="12" spans="1:13" ht="12.75" customHeight="1" x14ac:dyDescent="0.3">
      <c r="B12" s="158" t="s">
        <v>71</v>
      </c>
      <c r="C12" s="204"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158" t="s">
        <v>72</v>
      </c>
      <c r="C13" s="235"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59" t="s">
        <v>74</v>
      </c>
      <c r="C14" s="278" t="s">
        <v>75</v>
      </c>
      <c r="D14" s="278"/>
      <c r="E14" s="278"/>
      <c r="F14" s="278"/>
      <c r="G14" s="279"/>
      <c r="H14" s="10">
        <v>5.39</v>
      </c>
      <c r="I14" s="73">
        <f>H14*E6</f>
        <v>107.8</v>
      </c>
      <c r="J14" s="18">
        <f>I14*(VLOOKUP(OpdateretÅrstal,'Prisliste tillæg'!$A$4:$C$61,3,FALSE)/VLOOKUP(Produktionsår,'Prisliste tillæg'!$A$5:$C$61,3,FALSE))</f>
        <v>176.37948466448736</v>
      </c>
    </row>
    <row r="15" spans="1:13" ht="12.75" customHeight="1" x14ac:dyDescent="0.3">
      <c r="B15" s="159" t="s">
        <v>76</v>
      </c>
      <c r="C15" s="278"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59" t="s">
        <v>78</v>
      </c>
      <c r="C16" s="278"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158"/>
      <c r="C17" s="235"/>
      <c r="D17" s="235"/>
      <c r="E17" s="235"/>
      <c r="F17" s="235"/>
      <c r="G17" s="204"/>
      <c r="H17" s="10"/>
      <c r="I17" s="73"/>
      <c r="J17" s="18"/>
    </row>
    <row r="18" spans="2:10" ht="12.75" customHeight="1" x14ac:dyDescent="0.3">
      <c r="B18" s="158"/>
      <c r="C18" s="235" t="s">
        <v>61</v>
      </c>
      <c r="D18" s="235"/>
      <c r="E18" s="235"/>
      <c r="F18" s="235"/>
      <c r="G18" s="204"/>
      <c r="H18" s="10"/>
      <c r="I18" s="16">
        <f>SUM(I11:I17)</f>
        <v>942.65999999999985</v>
      </c>
      <c r="J18" s="96">
        <f>I18*(VLOOKUP(OpdateretÅrstal,'Prisliste tillæg'!$A$4:$C$61,3,FALSE)/VLOOKUP(Produktionsår,'Prisliste tillæg'!$A$5:$C$61,3,FALSE))</f>
        <v>1542.3551485512583</v>
      </c>
    </row>
    <row r="19" spans="2:10" ht="12.75" customHeight="1" x14ac:dyDescent="0.3">
      <c r="B19" s="93"/>
      <c r="C19" s="75"/>
      <c r="D19" s="75"/>
      <c r="E19" s="75"/>
      <c r="F19" s="75"/>
      <c r="G19" s="76"/>
      <c r="H19" s="2"/>
      <c r="J19" s="18"/>
    </row>
    <row r="20" spans="2:10" ht="12.75" customHeight="1" thickBot="1" x14ac:dyDescent="0.35">
      <c r="B20" s="160"/>
      <c r="C20" s="202" t="s">
        <v>80</v>
      </c>
      <c r="D20" s="276"/>
      <c r="E20" s="276"/>
      <c r="F20" s="276"/>
      <c r="G20" s="276"/>
      <c r="H20" s="41"/>
      <c r="I20" s="77">
        <f>I18/E6</f>
        <v>47.132999999999996</v>
      </c>
      <c r="J20" s="95">
        <f>I20*(VLOOKUP(OpdateretÅrstal,'Prisliste tillæg'!$A$4:$C$61,3,FALSE)/VLOOKUP(Produktionsår,'Prisliste tillæg'!$A$5:$C$61,3,FALSE))</f>
        <v>77.117757427562907</v>
      </c>
    </row>
    <row r="22" spans="2:10" x14ac:dyDescent="0.3">
      <c r="C22" s="236"/>
      <c r="D22" s="236"/>
      <c r="E22" s="236"/>
      <c r="F22" s="236"/>
      <c r="G22" s="236"/>
    </row>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rgb="FFFF0000"/>
  </sheetPr>
  <dimension ref="A1:K26"/>
  <sheetViews>
    <sheetView workbookViewId="0">
      <selection activeCell="F9" sqref="F9"/>
    </sheetView>
  </sheetViews>
  <sheetFormatPr defaultRowHeight="13.5" x14ac:dyDescent="0.3"/>
  <cols>
    <col min="3" max="3" width="12.23046875" customWidth="1"/>
    <col min="5" max="5" width="21.61328125" customWidth="1"/>
    <col min="6" max="6" width="9.4609375" customWidth="1"/>
    <col min="7" max="10" width="10.4609375" customWidth="1"/>
    <col min="11" max="11" width="12" customWidth="1"/>
  </cols>
  <sheetData>
    <row r="1" spans="1:11" ht="14" thickBot="1" x14ac:dyDescent="0.35">
      <c r="A1" s="220" t="s">
        <v>44</v>
      </c>
      <c r="B1" s="221"/>
      <c r="C1" s="221"/>
      <c r="D1" s="221"/>
      <c r="E1" s="221"/>
      <c r="F1" s="72">
        <v>2</v>
      </c>
      <c r="G1" s="221" t="s">
        <v>45</v>
      </c>
      <c r="H1" s="221"/>
      <c r="I1" s="221"/>
      <c r="J1" s="221"/>
      <c r="K1" s="222"/>
    </row>
    <row r="3" spans="1:11" x14ac:dyDescent="0.3">
      <c r="C3" s="124" t="s">
        <v>46</v>
      </c>
      <c r="D3">
        <v>2014</v>
      </c>
      <c r="E3" t="s">
        <v>47</v>
      </c>
    </row>
    <row r="5" spans="1:11" ht="14" thickBot="1" x14ac:dyDescent="0.35"/>
    <row r="6" spans="1:11" x14ac:dyDescent="0.3">
      <c r="B6" s="223" t="s">
        <v>48</v>
      </c>
      <c r="C6" s="224"/>
      <c r="D6" s="231">
        <f>'Samle ark'!D43</f>
        <v>20</v>
      </c>
      <c r="E6" s="233" t="s">
        <v>49</v>
      </c>
      <c r="F6" s="86"/>
      <c r="G6" s="227" t="s">
        <v>50</v>
      </c>
      <c r="H6" s="228"/>
    </row>
    <row r="7" spans="1:11" ht="14" thickBot="1" x14ac:dyDescent="0.35">
      <c r="B7" s="225"/>
      <c r="C7" s="226"/>
      <c r="D7" s="232"/>
      <c r="E7" s="234"/>
      <c r="F7" s="87"/>
      <c r="G7" s="229" t="str">
        <f>'Samle ark'!G40</f>
        <v>t.o.m 100 kvm</v>
      </c>
      <c r="H7" s="230"/>
    </row>
    <row r="8" spans="1:11" ht="14" thickBot="1" x14ac:dyDescent="0.35"/>
    <row r="9" spans="1:11" ht="12.75" customHeight="1" x14ac:dyDescent="0.3">
      <c r="B9" s="150"/>
      <c r="C9" s="219" t="str">
        <f>G1</f>
        <v>Undergulv</v>
      </c>
      <c r="D9" s="219"/>
      <c r="E9" s="219"/>
      <c r="F9" s="147">
        <f>Produktionsår</f>
        <v>2014</v>
      </c>
      <c r="G9" s="146"/>
      <c r="H9" s="142">
        <f>OpdateretÅrstal</f>
        <v>2025</v>
      </c>
    </row>
    <row r="10" spans="1:11" ht="12.75" customHeight="1" thickBot="1" x14ac:dyDescent="0.35">
      <c r="B10" s="151" t="s">
        <v>51</v>
      </c>
      <c r="C10" s="237" t="s">
        <v>52</v>
      </c>
      <c r="D10" s="238"/>
      <c r="E10" s="239"/>
      <c r="F10" s="148" t="s">
        <v>53</v>
      </c>
      <c r="G10" s="149" t="s">
        <v>54</v>
      </c>
      <c r="H10" s="143" t="s">
        <v>53</v>
      </c>
    </row>
    <row r="11" spans="1:11" ht="12.75" customHeight="1" x14ac:dyDescent="0.3">
      <c r="B11" s="139" t="s">
        <v>55</v>
      </c>
      <c r="C11" s="240" t="s">
        <v>56</v>
      </c>
      <c r="D11" s="241"/>
      <c r="E11" s="242"/>
      <c r="F11" s="140">
        <v>23.76</v>
      </c>
      <c r="G11" s="145">
        <f>D6*F11</f>
        <v>475.20000000000005</v>
      </c>
      <c r="H11" s="99">
        <f>G11*(VLOOKUP(OpdateretÅrstal,'Prisliste tillæg'!$A$4:$C$61,3,FALSE)/VLOOKUP(Produktionsår,'Prisliste tillæg'!$A$5:$C$61,3,FALSE))</f>
        <v>777.50956505161787</v>
      </c>
    </row>
    <row r="12" spans="1:11" ht="12.75" customHeight="1" x14ac:dyDescent="0.3">
      <c r="B12" s="9" t="s">
        <v>57</v>
      </c>
      <c r="C12" s="243" t="s">
        <v>58</v>
      </c>
      <c r="D12" s="243"/>
      <c r="E12" s="243"/>
      <c r="F12" s="10">
        <v>31.02</v>
      </c>
      <c r="G12" s="73">
        <f>F12</f>
        <v>31.02</v>
      </c>
      <c r="H12" s="18">
        <f>G12*(VLOOKUP(OpdateretÅrstal,'Prisliste tillæg'!$A$4:$C$61,3,FALSE)/VLOOKUP(Produktionsår,'Prisliste tillæg'!$A$5:$C$61,3,FALSE))</f>
        <v>50.754096607536155</v>
      </c>
    </row>
    <row r="13" spans="1:11" ht="12.75" customHeight="1" x14ac:dyDescent="0.3">
      <c r="B13" s="9" t="s">
        <v>59</v>
      </c>
      <c r="C13" s="203" t="s">
        <v>60</v>
      </c>
      <c r="D13" s="235"/>
      <c r="E13" s="204"/>
      <c r="F13" s="10">
        <v>86.06</v>
      </c>
      <c r="G13" s="16">
        <f>F13</f>
        <v>86.06</v>
      </c>
      <c r="H13" s="18">
        <f>G13*(VLOOKUP(OpdateretÅrstal,'Prisliste tillæg'!$A$4:$C$61,3,FALSE)/VLOOKUP(Produktionsår,'Prisliste tillæg'!$A$5:$C$61,3,FALSE))</f>
        <v>140.80907653270671</v>
      </c>
    </row>
    <row r="14" spans="1:11" ht="12.75" customHeight="1" x14ac:dyDescent="0.3">
      <c r="B14" s="9"/>
      <c r="C14" s="203"/>
      <c r="D14" s="235"/>
      <c r="E14" s="204"/>
      <c r="F14" s="10"/>
      <c r="G14" s="141"/>
      <c r="H14" s="18"/>
    </row>
    <row r="15" spans="1:11" ht="12.75" customHeight="1" x14ac:dyDescent="0.3">
      <c r="B15" s="9"/>
      <c r="C15" s="203" t="s">
        <v>61</v>
      </c>
      <c r="D15" s="235"/>
      <c r="E15" s="204"/>
      <c r="F15" s="10"/>
      <c r="G15" s="73">
        <f>SUM(G11:G13)</f>
        <v>592.28</v>
      </c>
      <c r="H15" s="94">
        <f>G15*(VLOOKUP(OpdateretÅrstal,'Prisliste tillæg'!$A$4:$C$61,3,FALSE)/VLOOKUP(Produktionsår,'Prisliste tillæg'!$A$5:$C$61,3,FALSE))</f>
        <v>969.07273819186059</v>
      </c>
    </row>
    <row r="16" spans="1:11" ht="12.75" customHeight="1" x14ac:dyDescent="0.3">
      <c r="B16" s="17"/>
      <c r="C16" s="203"/>
      <c r="D16" s="235"/>
      <c r="E16" s="204"/>
      <c r="F16" s="2"/>
      <c r="H16" s="18"/>
    </row>
    <row r="17" spans="2:8" ht="12.75" customHeight="1" thickBot="1" x14ac:dyDescent="0.35">
      <c r="B17" s="40"/>
      <c r="C17" s="201" t="s">
        <v>62</v>
      </c>
      <c r="D17" s="244"/>
      <c r="E17" s="202"/>
      <c r="F17" s="41"/>
      <c r="G17" s="98">
        <f>G15/D6</f>
        <v>29.613999999999997</v>
      </c>
      <c r="H17" s="95">
        <f>G17*(VLOOKUP(OpdateretÅrstal,'Prisliste tillæg'!$A$4:$C$61,3,FALSE)/VLOOKUP(Produktionsår,'Prisliste tillæg'!$A$5:$C$61,3,FALSE))</f>
        <v>48.453636909593023</v>
      </c>
    </row>
    <row r="19" spans="2:8" ht="27" customHeight="1" x14ac:dyDescent="0.3">
      <c r="C19" s="236"/>
      <c r="D19" s="236"/>
      <c r="E19" s="236"/>
    </row>
    <row r="20" spans="2:8" ht="12.75" customHeight="1" x14ac:dyDescent="0.3"/>
    <row r="21" spans="2:8" ht="12.75" customHeight="1" x14ac:dyDescent="0.3"/>
    <row r="22" spans="2:8" ht="12.75" customHeight="1" x14ac:dyDescent="0.3"/>
    <row r="23" spans="2:8" ht="12.75" customHeight="1" x14ac:dyDescent="0.3"/>
    <row r="24" spans="2:8" ht="12.75" customHeight="1" x14ac:dyDescent="0.3">
      <c r="E24" s="125"/>
    </row>
    <row r="25" spans="2:8" ht="12.75" customHeight="1" x14ac:dyDescent="0.3"/>
    <row r="26" spans="2:8" ht="12.75" customHeight="1" x14ac:dyDescent="0.3"/>
  </sheetData>
  <mergeCells count="17">
    <mergeCell ref="C15:E15"/>
    <mergeCell ref="C16:E16"/>
    <mergeCell ref="C19:E19"/>
    <mergeCell ref="C10:E10"/>
    <mergeCell ref="C11:E11"/>
    <mergeCell ref="C12:E12"/>
    <mergeCell ref="C17:E17"/>
    <mergeCell ref="C14:E14"/>
    <mergeCell ref="C13:E13"/>
    <mergeCell ref="C9:E9"/>
    <mergeCell ref="A1:E1"/>
    <mergeCell ref="G1:K1"/>
    <mergeCell ref="B6:C7"/>
    <mergeCell ref="G6:H6"/>
    <mergeCell ref="G7:H7"/>
    <mergeCell ref="D6:D7"/>
    <mergeCell ref="E6:E7"/>
  </mergeCells>
  <pageMargins left="0.7" right="0.7" top="0.75" bottom="0.75" header="0.3" footer="0.3"/>
  <pageSetup paperSize="8"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30">
    <tabColor rgb="FFFFFF00"/>
  </sheetPr>
  <dimension ref="A1:M29"/>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2" width="10.4609375" customWidth="1"/>
    <col min="13" max="13" width="12" customWidth="1"/>
  </cols>
  <sheetData>
    <row r="1" spans="1:13" ht="14" thickBot="1" x14ac:dyDescent="0.35">
      <c r="A1" s="258" t="s">
        <v>44</v>
      </c>
      <c r="B1" s="259"/>
      <c r="C1" s="259"/>
      <c r="D1" s="259"/>
      <c r="E1" s="259"/>
      <c r="F1" s="259"/>
      <c r="G1" s="259"/>
      <c r="H1" s="79">
        <v>29</v>
      </c>
      <c r="I1" s="259" t="s">
        <v>66</v>
      </c>
      <c r="J1" s="259"/>
      <c r="K1" s="259"/>
      <c r="L1" s="259"/>
      <c r="M1" s="260"/>
    </row>
    <row r="3" spans="1:13" x14ac:dyDescent="0.3">
      <c r="D3" s="124" t="s">
        <v>46</v>
      </c>
      <c r="E3">
        <v>2014</v>
      </c>
      <c r="F3" t="s">
        <v>67</v>
      </c>
    </row>
    <row r="5" spans="1:13" ht="14" thickBot="1" x14ac:dyDescent="0.35"/>
    <row r="6" spans="1:13" ht="12.75" customHeight="1" x14ac:dyDescent="0.3">
      <c r="B6" s="267" t="s">
        <v>84</v>
      </c>
      <c r="C6" s="280" t="str">
        <f>'Samle ark'!B66</f>
        <v>&gt;16 mm t.o.m. 23 mm</v>
      </c>
      <c r="D6" s="271" t="s">
        <v>68</v>
      </c>
      <c r="E6" s="261">
        <f>'Samle ark'!C71</f>
        <v>20</v>
      </c>
      <c r="F6" s="250" t="s">
        <v>63</v>
      </c>
      <c r="G6" s="273" t="s">
        <v>33</v>
      </c>
      <c r="H6" s="265" t="str">
        <f>'Samle ark'!D74</f>
        <v>fra 150mm t.o.m. 210 mm</v>
      </c>
      <c r="I6" s="227" t="s">
        <v>50</v>
      </c>
      <c r="J6" s="228"/>
    </row>
    <row r="7" spans="1:13" ht="14" thickBot="1" x14ac:dyDescent="0.35">
      <c r="B7" s="268"/>
      <c r="C7" s="281"/>
      <c r="D7" s="272"/>
      <c r="E7" s="262"/>
      <c r="F7" s="251"/>
      <c r="G7" s="274"/>
      <c r="H7" s="266"/>
      <c r="I7" s="229" t="str">
        <f>'Samle ark'!G50</f>
        <v>t.o.m 100 kvm</v>
      </c>
      <c r="J7" s="230"/>
    </row>
    <row r="8" spans="1:13" ht="14" thickBot="1" x14ac:dyDescent="0.35"/>
    <row r="9" spans="1:13" ht="12.75" customHeight="1" x14ac:dyDescent="0.3">
      <c r="B9" s="150"/>
      <c r="C9" s="219" t="str">
        <f>I1</f>
        <v>Brædde gulv</v>
      </c>
      <c r="D9" s="219"/>
      <c r="E9" s="219"/>
      <c r="F9" s="219"/>
      <c r="G9" s="277"/>
      <c r="H9" s="147">
        <f>Produktionsår</f>
        <v>2014</v>
      </c>
      <c r="I9" s="146"/>
      <c r="J9" s="126">
        <f>OpdateretÅrstal</f>
        <v>2025</v>
      </c>
    </row>
    <row r="10" spans="1:13" ht="12.75" customHeight="1" thickBot="1" x14ac:dyDescent="0.35">
      <c r="B10" s="151" t="s">
        <v>51</v>
      </c>
      <c r="C10" s="237" t="s">
        <v>52</v>
      </c>
      <c r="D10" s="238"/>
      <c r="E10" s="238"/>
      <c r="F10" s="238"/>
      <c r="G10" s="275"/>
      <c r="H10" s="148" t="s">
        <v>53</v>
      </c>
      <c r="I10" s="149" t="s">
        <v>54</v>
      </c>
      <c r="J10" s="152" t="s">
        <v>53</v>
      </c>
    </row>
    <row r="11" spans="1:13" ht="12.75" customHeight="1" x14ac:dyDescent="0.3">
      <c r="B11" s="157" t="s">
        <v>88</v>
      </c>
      <c r="C11" s="241" t="s">
        <v>70</v>
      </c>
      <c r="D11" s="241"/>
      <c r="E11" s="241"/>
      <c r="F11" s="241"/>
      <c r="G11" s="242"/>
      <c r="H11" s="140">
        <v>31.8</v>
      </c>
      <c r="I11" s="145">
        <f>H11*E6</f>
        <v>636</v>
      </c>
      <c r="J11" s="99">
        <f>I11*(VLOOKUP(OpdateretÅrstal,'Prisliste tillæg'!$A$4:$C$61,3,FALSE)/VLOOKUP(Produktionsår,'Prisliste tillæg'!$A$5:$C$61,3,FALSE))</f>
        <v>1040.6062360539329</v>
      </c>
    </row>
    <row r="12" spans="1:13" ht="12.75" customHeight="1" x14ac:dyDescent="0.3">
      <c r="B12" s="158" t="s">
        <v>71</v>
      </c>
      <c r="C12" s="204"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158" t="s">
        <v>72</v>
      </c>
      <c r="C13" s="235"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59" t="s">
        <v>74</v>
      </c>
      <c r="C14" s="278" t="s">
        <v>75</v>
      </c>
      <c r="D14" s="278"/>
      <c r="E14" s="278"/>
      <c r="F14" s="278"/>
      <c r="G14" s="279"/>
      <c r="H14" s="10">
        <v>5.39</v>
      </c>
      <c r="I14" s="73">
        <f>H14*E6</f>
        <v>107.8</v>
      </c>
      <c r="J14" s="18">
        <f>I14*(VLOOKUP(OpdateretÅrstal,'Prisliste tillæg'!$A$4:$C$61,3,FALSE)/VLOOKUP(Produktionsår,'Prisliste tillæg'!$A$5:$C$61,3,FALSE))</f>
        <v>176.37948466448736</v>
      </c>
    </row>
    <row r="15" spans="1:13" ht="12.75" customHeight="1" x14ac:dyDescent="0.3">
      <c r="B15" s="159" t="s">
        <v>76</v>
      </c>
      <c r="C15" s="278"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59" t="s">
        <v>78</v>
      </c>
      <c r="C16" s="278"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158"/>
      <c r="C17" s="235"/>
      <c r="D17" s="235"/>
      <c r="E17" s="235"/>
      <c r="F17" s="235"/>
      <c r="G17" s="204"/>
      <c r="H17" s="10"/>
      <c r="I17" s="73"/>
      <c r="J17" s="18"/>
    </row>
    <row r="18" spans="2:10" ht="12.75" customHeight="1" x14ac:dyDescent="0.3">
      <c r="B18" s="158"/>
      <c r="C18" s="235" t="s">
        <v>61</v>
      </c>
      <c r="D18" s="235"/>
      <c r="E18" s="235"/>
      <c r="F18" s="235"/>
      <c r="G18" s="204"/>
      <c r="H18" s="10"/>
      <c r="I18" s="16">
        <f>SUM(I11:I17)</f>
        <v>868.65999999999985</v>
      </c>
      <c r="J18" s="96">
        <f>I18*(VLOOKUP(OpdateretÅrstal,'Prisliste tillæg'!$A$4:$C$61,3,FALSE)/VLOOKUP(Produktionsår,'Prisliste tillæg'!$A$5:$C$61,3,FALSE))</f>
        <v>1421.278322343725</v>
      </c>
    </row>
    <row r="19" spans="2:10" ht="12.75" customHeight="1" x14ac:dyDescent="0.3">
      <c r="B19" s="93"/>
      <c r="C19" s="75"/>
      <c r="D19" s="75"/>
      <c r="E19" s="75"/>
      <c r="F19" s="75"/>
      <c r="G19" s="76"/>
      <c r="H19" s="2"/>
      <c r="J19" s="18"/>
    </row>
    <row r="20" spans="2:10" ht="12.75" customHeight="1" thickBot="1" x14ac:dyDescent="0.35">
      <c r="B20" s="160"/>
      <c r="C20" s="202" t="s">
        <v>80</v>
      </c>
      <c r="D20" s="276"/>
      <c r="E20" s="276"/>
      <c r="F20" s="276"/>
      <c r="G20" s="276"/>
      <c r="H20" s="41"/>
      <c r="I20" s="77">
        <f>I18/E6</f>
        <v>43.432999999999993</v>
      </c>
      <c r="J20" s="95">
        <f>I20*(VLOOKUP(OpdateretÅrstal,'Prisliste tillæg'!$A$4:$C$61,3,FALSE)/VLOOKUP(Produktionsår,'Prisliste tillæg'!$A$5:$C$61,3,FALSE))</f>
        <v>71.063916117186253</v>
      </c>
    </row>
    <row r="22" spans="2:10" ht="27" customHeight="1" x14ac:dyDescent="0.3">
      <c r="C22" s="236"/>
      <c r="D22" s="236"/>
      <c r="E22" s="236"/>
      <c r="F22" s="236"/>
      <c r="G22" s="236"/>
    </row>
    <row r="23" spans="2:10" ht="12.75" customHeight="1" x14ac:dyDescent="0.3"/>
    <row r="24" spans="2:10" ht="12.75" customHeight="1" x14ac:dyDescent="0.3"/>
    <row r="25" spans="2:10" ht="12.75" customHeight="1" x14ac:dyDescent="0.3"/>
    <row r="26" spans="2:10" ht="12.75" customHeight="1" x14ac:dyDescent="0.3"/>
    <row r="27" spans="2:10" ht="12.75" customHeight="1" x14ac:dyDescent="0.3"/>
    <row r="28" spans="2:10" ht="12.75" customHeight="1" x14ac:dyDescent="0.3"/>
    <row r="29" spans="2:10" ht="12.75" customHeight="1" x14ac:dyDescent="0.3"/>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31">
    <tabColor rgb="FFFFFF00"/>
  </sheetPr>
  <dimension ref="A1:M22"/>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2.15234375" bestFit="1" customWidth="1"/>
    <col min="11" max="11" width="9.4609375" customWidth="1"/>
    <col min="12" max="13" width="10.4609375" customWidth="1"/>
  </cols>
  <sheetData>
    <row r="1" spans="1:13" ht="14" thickBot="1" x14ac:dyDescent="0.35">
      <c r="A1" s="258" t="s">
        <v>44</v>
      </c>
      <c r="B1" s="259"/>
      <c r="C1" s="259"/>
      <c r="D1" s="259"/>
      <c r="E1" s="259"/>
      <c r="F1" s="259"/>
      <c r="G1" s="259"/>
      <c r="H1" s="79">
        <v>30</v>
      </c>
      <c r="I1" s="259" t="s">
        <v>66</v>
      </c>
      <c r="J1" s="259"/>
      <c r="K1" s="259"/>
      <c r="L1" s="259"/>
      <c r="M1" s="260"/>
    </row>
    <row r="3" spans="1:13" x14ac:dyDescent="0.3">
      <c r="D3" s="124" t="s">
        <v>46</v>
      </c>
      <c r="E3">
        <v>2014</v>
      </c>
      <c r="F3" t="s">
        <v>67</v>
      </c>
    </row>
    <row r="5" spans="1:13" ht="14" thickBot="1" x14ac:dyDescent="0.35"/>
    <row r="6" spans="1:13" ht="12.75" customHeight="1" x14ac:dyDescent="0.3">
      <c r="B6" s="267" t="s">
        <v>84</v>
      </c>
      <c r="C6" s="280" t="str">
        <f>'Samle ark'!B66</f>
        <v>&gt;16 mm t.o.m. 23 mm</v>
      </c>
      <c r="D6" s="271" t="s">
        <v>68</v>
      </c>
      <c r="E6" s="261">
        <f>'Samle ark'!C76</f>
        <v>100</v>
      </c>
      <c r="F6" s="250" t="s">
        <v>63</v>
      </c>
      <c r="G6" s="273" t="s">
        <v>33</v>
      </c>
      <c r="H6" s="265" t="str">
        <f>'Samle ark'!D76</f>
        <v>fra 60 mm</v>
      </c>
      <c r="I6" s="227" t="s">
        <v>50</v>
      </c>
      <c r="J6" s="228"/>
    </row>
    <row r="7" spans="1:13" ht="14" thickBot="1" x14ac:dyDescent="0.35">
      <c r="B7" s="268"/>
      <c r="C7" s="281"/>
      <c r="D7" s="272"/>
      <c r="E7" s="262"/>
      <c r="F7" s="251"/>
      <c r="G7" s="274"/>
      <c r="H7" s="266"/>
      <c r="I7" s="229" t="str">
        <f>'Samle ark'!G50</f>
        <v>t.o.m 100 kvm</v>
      </c>
      <c r="J7" s="230"/>
    </row>
    <row r="8" spans="1:13" ht="14" thickBot="1" x14ac:dyDescent="0.35"/>
    <row r="9" spans="1:13" ht="12.75" customHeight="1" x14ac:dyDescent="0.3">
      <c r="B9" s="150"/>
      <c r="C9" s="219" t="str">
        <f>I1</f>
        <v>Brædde gulv</v>
      </c>
      <c r="D9" s="219"/>
      <c r="E9" s="219"/>
      <c r="F9" s="219"/>
      <c r="G9" s="277"/>
      <c r="H9" s="147">
        <f>Produktionsår</f>
        <v>2014</v>
      </c>
      <c r="I9" s="146"/>
      <c r="J9" s="126">
        <f>OpdateretÅrstal</f>
        <v>2025</v>
      </c>
    </row>
    <row r="10" spans="1:13" ht="12.75" customHeight="1" thickBot="1" x14ac:dyDescent="0.35">
      <c r="B10" s="151" t="s">
        <v>51</v>
      </c>
      <c r="C10" s="237" t="s">
        <v>52</v>
      </c>
      <c r="D10" s="238"/>
      <c r="E10" s="238"/>
      <c r="F10" s="238"/>
      <c r="G10" s="275"/>
      <c r="H10" s="148" t="s">
        <v>53</v>
      </c>
      <c r="I10" s="149" t="s">
        <v>54</v>
      </c>
      <c r="J10" s="152" t="s">
        <v>53</v>
      </c>
    </row>
    <row r="11" spans="1:13" ht="12.75" customHeight="1" x14ac:dyDescent="0.3">
      <c r="B11" s="157" t="s">
        <v>85</v>
      </c>
      <c r="C11" s="241" t="s">
        <v>70</v>
      </c>
      <c r="D11" s="241"/>
      <c r="E11" s="241"/>
      <c r="F11" s="241"/>
      <c r="G11" s="242"/>
      <c r="H11" s="140">
        <v>50.5</v>
      </c>
      <c r="I11" s="145">
        <f>H11*E6</f>
        <v>5050</v>
      </c>
      <c r="J11" s="99">
        <f>I11*(VLOOKUP(OpdateretÅrstal,'Prisliste tillæg'!$A$4:$C$61,3,FALSE)/VLOOKUP(Produktionsår,'Prisliste tillæg'!$A$5:$C$61,3,FALSE))</f>
        <v>8262.6753020005672</v>
      </c>
    </row>
    <row r="12" spans="1:13" ht="12.75" customHeight="1" x14ac:dyDescent="0.3">
      <c r="B12" s="158" t="s">
        <v>71</v>
      </c>
      <c r="C12" s="204"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158" t="s">
        <v>72</v>
      </c>
      <c r="C13" s="235"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59" t="s">
        <v>74</v>
      </c>
      <c r="C14" s="278" t="s">
        <v>75</v>
      </c>
      <c r="D14" s="278"/>
      <c r="E14" s="278"/>
      <c r="F14" s="278"/>
      <c r="G14" s="279"/>
      <c r="H14" s="10">
        <v>5.39</v>
      </c>
      <c r="I14" s="73">
        <f>H14*E6</f>
        <v>539</v>
      </c>
      <c r="J14" s="18">
        <f>I14*(VLOOKUP(OpdateretÅrstal,'Prisliste tillæg'!$A$4:$C$61,3,FALSE)/VLOOKUP(Produktionsår,'Prisliste tillæg'!$A$5:$C$61,3,FALSE))</f>
        <v>881.89742332243679</v>
      </c>
    </row>
    <row r="15" spans="1:13" ht="12.75" customHeight="1" x14ac:dyDescent="0.3">
      <c r="B15" s="159" t="s">
        <v>76</v>
      </c>
      <c r="C15" s="278"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59" t="s">
        <v>78</v>
      </c>
      <c r="C16" s="278"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158"/>
      <c r="C17" s="235"/>
      <c r="D17" s="235"/>
      <c r="E17" s="235"/>
      <c r="F17" s="235"/>
      <c r="G17" s="204"/>
      <c r="H17" s="10"/>
      <c r="I17" s="73"/>
      <c r="J17" s="18"/>
    </row>
    <row r="18" spans="2:10" ht="12.75" customHeight="1" x14ac:dyDescent="0.3">
      <c r="B18" s="158"/>
      <c r="C18" s="235" t="s">
        <v>61</v>
      </c>
      <c r="D18" s="235"/>
      <c r="E18" s="235"/>
      <c r="F18" s="235"/>
      <c r="G18" s="204"/>
      <c r="H18" s="10"/>
      <c r="I18" s="16">
        <f>SUM(I11:I17)</f>
        <v>5713.8600000000006</v>
      </c>
      <c r="J18" s="96">
        <f>I18*(VLOOKUP(OpdateretÅrstal,'Prisliste tillæg'!$A$4:$C$61,3,FALSE)/VLOOKUP(Produktionsår,'Prisliste tillæg'!$A$5:$C$61,3,FALSE))</f>
        <v>9348.8653269483111</v>
      </c>
    </row>
    <row r="19" spans="2:10" ht="12.75" customHeight="1" x14ac:dyDescent="0.3">
      <c r="B19" s="93"/>
      <c r="C19" s="75"/>
      <c r="D19" s="75"/>
      <c r="E19" s="75"/>
      <c r="F19" s="75"/>
      <c r="G19" s="76"/>
      <c r="H19" s="2"/>
      <c r="J19" s="18"/>
    </row>
    <row r="20" spans="2:10" ht="12.75" customHeight="1" thickBot="1" x14ac:dyDescent="0.35">
      <c r="B20" s="160"/>
      <c r="C20" s="202" t="s">
        <v>80</v>
      </c>
      <c r="D20" s="276"/>
      <c r="E20" s="276"/>
      <c r="F20" s="276"/>
      <c r="G20" s="276"/>
      <c r="H20" s="41"/>
      <c r="I20" s="77">
        <f>I18/E6</f>
        <v>57.138600000000004</v>
      </c>
      <c r="J20" s="95">
        <f>I20*(VLOOKUP(OpdateretÅrstal,'Prisliste tillæg'!$A$4:$C$61,3,FALSE)/VLOOKUP(Produktionsår,'Prisliste tillæg'!$A$5:$C$61,3,FALSE))</f>
        <v>93.488653269483095</v>
      </c>
    </row>
    <row r="22" spans="2:10" ht="25.5" customHeight="1" x14ac:dyDescent="0.3">
      <c r="C22" s="236"/>
      <c r="D22" s="236"/>
      <c r="E22" s="236"/>
      <c r="F22" s="236"/>
      <c r="G22" s="236"/>
    </row>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32">
    <tabColor rgb="FFFFFF00"/>
  </sheetPr>
  <dimension ref="A1:M22"/>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2.15234375" bestFit="1" customWidth="1"/>
    <col min="11" max="11" width="9.4609375" customWidth="1"/>
    <col min="12" max="13" width="12.15234375" customWidth="1"/>
  </cols>
  <sheetData>
    <row r="1" spans="1:13" ht="14" thickBot="1" x14ac:dyDescent="0.35">
      <c r="A1" s="258" t="s">
        <v>44</v>
      </c>
      <c r="B1" s="259"/>
      <c r="C1" s="259"/>
      <c r="D1" s="259"/>
      <c r="E1" s="259"/>
      <c r="F1" s="259"/>
      <c r="G1" s="259"/>
      <c r="H1" s="79">
        <v>31</v>
      </c>
      <c r="I1" s="259" t="s">
        <v>66</v>
      </c>
      <c r="J1" s="259"/>
      <c r="K1" s="259"/>
      <c r="L1" s="259"/>
      <c r="M1" s="260"/>
    </row>
    <row r="3" spans="1:13" x14ac:dyDescent="0.3">
      <c r="D3" s="124" t="s">
        <v>46</v>
      </c>
      <c r="E3">
        <v>2014</v>
      </c>
      <c r="F3" t="s">
        <v>67</v>
      </c>
    </row>
    <row r="5" spans="1:13" ht="14" thickBot="1" x14ac:dyDescent="0.35"/>
    <row r="6" spans="1:13" ht="12.75" customHeight="1" x14ac:dyDescent="0.3">
      <c r="B6" s="267" t="s">
        <v>84</v>
      </c>
      <c r="C6" s="280" t="str">
        <f>'Samle ark'!B66</f>
        <v>&gt;16 mm t.o.m. 23 mm</v>
      </c>
      <c r="D6" s="271" t="s">
        <v>68</v>
      </c>
      <c r="E6" s="261">
        <f>'Samle ark'!C76</f>
        <v>100</v>
      </c>
      <c r="F6" s="250" t="s">
        <v>63</v>
      </c>
      <c r="G6" s="273" t="s">
        <v>33</v>
      </c>
      <c r="H6" s="265" t="str">
        <f>'Samle ark'!D77</f>
        <v>fra 90 mm</v>
      </c>
      <c r="I6" s="227" t="s">
        <v>50</v>
      </c>
      <c r="J6" s="228"/>
    </row>
    <row r="7" spans="1:13" ht="14" thickBot="1" x14ac:dyDescent="0.35">
      <c r="B7" s="268"/>
      <c r="C7" s="281"/>
      <c r="D7" s="272"/>
      <c r="E7" s="262"/>
      <c r="F7" s="251"/>
      <c r="G7" s="274"/>
      <c r="H7" s="266"/>
      <c r="I7" s="229" t="str">
        <f>'Samle ark'!G50</f>
        <v>t.o.m 100 kvm</v>
      </c>
      <c r="J7" s="230"/>
    </row>
    <row r="8" spans="1:13" ht="14" thickBot="1" x14ac:dyDescent="0.35"/>
    <row r="9" spans="1:13" ht="12.75" customHeight="1" x14ac:dyDescent="0.3">
      <c r="B9" s="150"/>
      <c r="C9" s="219" t="str">
        <f>I1</f>
        <v>Brædde gulv</v>
      </c>
      <c r="D9" s="219"/>
      <c r="E9" s="219"/>
      <c r="F9" s="219"/>
      <c r="G9" s="277"/>
      <c r="H9" s="147">
        <f>Produktionsår</f>
        <v>2014</v>
      </c>
      <c r="I9" s="146"/>
      <c r="J9" s="126">
        <f>OpdateretÅrstal</f>
        <v>2025</v>
      </c>
    </row>
    <row r="10" spans="1:13" ht="12.75" customHeight="1" thickBot="1" x14ac:dyDescent="0.35">
      <c r="B10" s="151" t="s">
        <v>51</v>
      </c>
      <c r="C10" s="237" t="s">
        <v>52</v>
      </c>
      <c r="D10" s="238"/>
      <c r="E10" s="238"/>
      <c r="F10" s="238"/>
      <c r="G10" s="275"/>
      <c r="H10" s="148" t="s">
        <v>53</v>
      </c>
      <c r="I10" s="149" t="s">
        <v>54</v>
      </c>
      <c r="J10" s="152" t="s">
        <v>53</v>
      </c>
    </row>
    <row r="11" spans="1:13" ht="12.75" customHeight="1" x14ac:dyDescent="0.3">
      <c r="B11" s="157" t="s">
        <v>86</v>
      </c>
      <c r="C11" s="241" t="s">
        <v>70</v>
      </c>
      <c r="D11" s="241"/>
      <c r="E11" s="241"/>
      <c r="F11" s="241"/>
      <c r="G11" s="242"/>
      <c r="H11" s="140">
        <v>39.28</v>
      </c>
      <c r="I11" s="145">
        <f>H11*E6</f>
        <v>3928</v>
      </c>
      <c r="J11" s="99">
        <f>I11*(VLOOKUP(OpdateretÅrstal,'Prisliste tillæg'!$A$4:$C$61,3,FALSE)/VLOOKUP(Produktionsår,'Prisliste tillæg'!$A$5:$C$61,3,FALSE))</f>
        <v>6426.8888289620254</v>
      </c>
    </row>
    <row r="12" spans="1:13" ht="12.75" customHeight="1" x14ac:dyDescent="0.3">
      <c r="B12" s="158" t="s">
        <v>71</v>
      </c>
      <c r="C12" s="204"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158" t="s">
        <v>72</v>
      </c>
      <c r="C13" s="235"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59" t="s">
        <v>74</v>
      </c>
      <c r="C14" s="278" t="s">
        <v>75</v>
      </c>
      <c r="D14" s="278"/>
      <c r="E14" s="278"/>
      <c r="F14" s="278"/>
      <c r="G14" s="279"/>
      <c r="H14" s="10">
        <v>5.39</v>
      </c>
      <c r="I14" s="73">
        <f>H14*E6</f>
        <v>539</v>
      </c>
      <c r="J14" s="18">
        <f>I14*(VLOOKUP(OpdateretÅrstal,'Prisliste tillæg'!$A$4:$C$61,3,FALSE)/VLOOKUP(Produktionsår,'Prisliste tillæg'!$A$5:$C$61,3,FALSE))</f>
        <v>881.89742332243679</v>
      </c>
    </row>
    <row r="15" spans="1:13" ht="12.75" customHeight="1" x14ac:dyDescent="0.3">
      <c r="B15" s="159" t="s">
        <v>76</v>
      </c>
      <c r="C15" s="278"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59" t="s">
        <v>78</v>
      </c>
      <c r="C16" s="278"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158"/>
      <c r="C17" s="235"/>
      <c r="D17" s="235"/>
      <c r="E17" s="235"/>
      <c r="F17" s="235"/>
      <c r="G17" s="204"/>
      <c r="H17" s="10"/>
      <c r="I17" s="73"/>
      <c r="J17" s="18"/>
    </row>
    <row r="18" spans="2:10" ht="12.75" customHeight="1" x14ac:dyDescent="0.3">
      <c r="B18" s="158"/>
      <c r="C18" s="235" t="s">
        <v>61</v>
      </c>
      <c r="D18" s="235"/>
      <c r="E18" s="235"/>
      <c r="F18" s="235"/>
      <c r="G18" s="204"/>
      <c r="H18" s="10"/>
      <c r="I18" s="16">
        <f>SUM(I11:I17)</f>
        <v>4591.8600000000006</v>
      </c>
      <c r="J18" s="96">
        <f>I18*(VLOOKUP(OpdateretÅrstal,'Prisliste tillæg'!$A$4:$C$61,3,FALSE)/VLOOKUP(Produktionsår,'Prisliste tillæg'!$A$5:$C$61,3,FALSE))</f>
        <v>7513.0788539097684</v>
      </c>
    </row>
    <row r="19" spans="2:10" ht="12.75" customHeight="1" x14ac:dyDescent="0.3">
      <c r="B19" s="93"/>
      <c r="C19" s="75"/>
      <c r="D19" s="75"/>
      <c r="E19" s="75"/>
      <c r="F19" s="75"/>
      <c r="G19" s="76"/>
      <c r="H19" s="2"/>
      <c r="J19" s="18"/>
    </row>
    <row r="20" spans="2:10" ht="12.75" customHeight="1" thickBot="1" x14ac:dyDescent="0.35">
      <c r="B20" s="160"/>
      <c r="C20" s="202" t="s">
        <v>80</v>
      </c>
      <c r="D20" s="276"/>
      <c r="E20" s="276"/>
      <c r="F20" s="276"/>
      <c r="G20" s="276"/>
      <c r="H20" s="41"/>
      <c r="I20" s="77">
        <f>I18/E6</f>
        <v>45.918600000000005</v>
      </c>
      <c r="J20" s="95">
        <f>I20*(VLOOKUP(OpdateretÅrstal,'Prisliste tillæg'!$A$4:$C$61,3,FALSE)/VLOOKUP(Produktionsår,'Prisliste tillæg'!$A$5:$C$61,3,FALSE))</f>
        <v>75.130788539097679</v>
      </c>
    </row>
    <row r="22" spans="2:10" ht="24.75" customHeight="1" x14ac:dyDescent="0.3">
      <c r="C22" s="236"/>
      <c r="D22" s="236"/>
      <c r="E22" s="236"/>
      <c r="F22" s="236"/>
      <c r="G22" s="236"/>
    </row>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33">
    <tabColor rgb="FFFFFF00"/>
  </sheetPr>
  <dimension ref="A1:M22"/>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2.15234375" bestFit="1" customWidth="1"/>
    <col min="11" max="11" width="9.4609375" customWidth="1"/>
    <col min="12" max="13" width="12.15234375" customWidth="1"/>
  </cols>
  <sheetData>
    <row r="1" spans="1:13" ht="14" thickBot="1" x14ac:dyDescent="0.35">
      <c r="A1" s="258" t="s">
        <v>44</v>
      </c>
      <c r="B1" s="259"/>
      <c r="C1" s="259"/>
      <c r="D1" s="259"/>
      <c r="E1" s="259"/>
      <c r="F1" s="259"/>
      <c r="G1" s="259"/>
      <c r="H1" s="79">
        <v>32</v>
      </c>
      <c r="I1" s="259" t="s">
        <v>66</v>
      </c>
      <c r="J1" s="259"/>
      <c r="K1" s="259"/>
      <c r="L1" s="259"/>
      <c r="M1" s="260"/>
    </row>
    <row r="3" spans="1:13" x14ac:dyDescent="0.3">
      <c r="D3" s="124" t="s">
        <v>46</v>
      </c>
      <c r="E3">
        <v>2014</v>
      </c>
      <c r="F3" t="s">
        <v>67</v>
      </c>
    </row>
    <row r="5" spans="1:13" ht="14" thickBot="1" x14ac:dyDescent="0.35"/>
    <row r="6" spans="1:13" ht="12.75" customHeight="1" x14ac:dyDescent="0.3">
      <c r="B6" s="267" t="s">
        <v>84</v>
      </c>
      <c r="C6" s="280" t="str">
        <f>'Samle ark'!B66</f>
        <v>&gt;16 mm t.o.m. 23 mm</v>
      </c>
      <c r="D6" s="271" t="s">
        <v>68</v>
      </c>
      <c r="E6" s="261">
        <f>'Samle ark'!C76</f>
        <v>100</v>
      </c>
      <c r="F6" s="250" t="s">
        <v>63</v>
      </c>
      <c r="G6" s="273" t="s">
        <v>33</v>
      </c>
      <c r="H6" s="265" t="str">
        <f>'Samle ark'!D78</f>
        <v>fra 130 mm</v>
      </c>
      <c r="I6" s="227" t="s">
        <v>50</v>
      </c>
      <c r="J6" s="228"/>
    </row>
    <row r="7" spans="1:13" ht="14" thickBot="1" x14ac:dyDescent="0.35">
      <c r="B7" s="268"/>
      <c r="C7" s="281"/>
      <c r="D7" s="272"/>
      <c r="E7" s="262"/>
      <c r="F7" s="251"/>
      <c r="G7" s="274"/>
      <c r="H7" s="266"/>
      <c r="I7" s="229" t="str">
        <f>'Samle ark'!G50</f>
        <v>t.o.m 100 kvm</v>
      </c>
      <c r="J7" s="230"/>
    </row>
    <row r="8" spans="1:13" ht="14" thickBot="1" x14ac:dyDescent="0.35"/>
    <row r="9" spans="1:13" ht="12.75" customHeight="1" x14ac:dyDescent="0.3">
      <c r="B9" s="150"/>
      <c r="C9" s="219" t="str">
        <f>I1</f>
        <v>Brædde gulv</v>
      </c>
      <c r="D9" s="219"/>
      <c r="E9" s="219"/>
      <c r="F9" s="219"/>
      <c r="G9" s="277"/>
      <c r="H9" s="147">
        <f>Produktionsår</f>
        <v>2014</v>
      </c>
      <c r="I9" s="146"/>
      <c r="J9" s="126">
        <f>OpdateretÅrstal</f>
        <v>2025</v>
      </c>
    </row>
    <row r="10" spans="1:13" ht="12.75" customHeight="1" thickBot="1" x14ac:dyDescent="0.35">
      <c r="B10" s="151" t="s">
        <v>51</v>
      </c>
      <c r="C10" s="237" t="s">
        <v>52</v>
      </c>
      <c r="D10" s="238"/>
      <c r="E10" s="238"/>
      <c r="F10" s="238"/>
      <c r="G10" s="275"/>
      <c r="H10" s="148" t="s">
        <v>53</v>
      </c>
      <c r="I10" s="149" t="s">
        <v>54</v>
      </c>
      <c r="J10" s="152" t="s">
        <v>53</v>
      </c>
    </row>
    <row r="11" spans="1:13" ht="12.75" customHeight="1" x14ac:dyDescent="0.3">
      <c r="B11" s="157" t="s">
        <v>87</v>
      </c>
      <c r="C11" s="241" t="s">
        <v>70</v>
      </c>
      <c r="D11" s="241"/>
      <c r="E11" s="241"/>
      <c r="F11" s="241"/>
      <c r="G11" s="242"/>
      <c r="H11" s="140">
        <v>35.5</v>
      </c>
      <c r="I11" s="145">
        <f>H11*E6</f>
        <v>3550</v>
      </c>
      <c r="J11" s="99">
        <f>I11*(VLOOKUP(OpdateretÅrstal,'Prisliste tillæg'!$A$4:$C$61,3,FALSE)/VLOOKUP(Produktionsår,'Prisliste tillæg'!$A$5:$C$61,3,FALSE))</f>
        <v>5808.4153113073298</v>
      </c>
    </row>
    <row r="12" spans="1:13" ht="12.75" customHeight="1" x14ac:dyDescent="0.3">
      <c r="B12" s="158" t="s">
        <v>71</v>
      </c>
      <c r="C12" s="204"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158" t="s">
        <v>72</v>
      </c>
      <c r="C13" s="235"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59" t="s">
        <v>74</v>
      </c>
      <c r="C14" s="278" t="s">
        <v>75</v>
      </c>
      <c r="D14" s="278"/>
      <c r="E14" s="278"/>
      <c r="F14" s="278"/>
      <c r="G14" s="279"/>
      <c r="H14" s="10">
        <v>5.39</v>
      </c>
      <c r="I14" s="73">
        <f>H14*E6</f>
        <v>539</v>
      </c>
      <c r="J14" s="18">
        <f>I14*(VLOOKUP(OpdateretÅrstal,'Prisliste tillæg'!$A$4:$C$61,3,FALSE)/VLOOKUP(Produktionsår,'Prisliste tillæg'!$A$5:$C$61,3,FALSE))</f>
        <v>881.89742332243679</v>
      </c>
    </row>
    <row r="15" spans="1:13" ht="12.75" customHeight="1" x14ac:dyDescent="0.3">
      <c r="B15" s="159" t="s">
        <v>76</v>
      </c>
      <c r="C15" s="278"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59" t="s">
        <v>78</v>
      </c>
      <c r="C16" s="278"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158"/>
      <c r="C17" s="235"/>
      <c r="D17" s="235"/>
      <c r="E17" s="235"/>
      <c r="F17" s="235"/>
      <c r="G17" s="204"/>
      <c r="H17" s="10"/>
      <c r="I17" s="73"/>
      <c r="J17" s="18"/>
    </row>
    <row r="18" spans="2:10" ht="12.75" customHeight="1" x14ac:dyDescent="0.3">
      <c r="B18" s="158"/>
      <c r="C18" s="235" t="s">
        <v>61</v>
      </c>
      <c r="D18" s="235"/>
      <c r="E18" s="235"/>
      <c r="F18" s="235"/>
      <c r="G18" s="204"/>
      <c r="H18" s="10"/>
      <c r="I18" s="16">
        <f>SUM(I11:I17)</f>
        <v>4213.8600000000006</v>
      </c>
      <c r="J18" s="96">
        <f>I18*(VLOOKUP(OpdateretÅrstal,'Prisliste tillæg'!$A$4:$C$61,3,FALSE)/VLOOKUP(Produktionsår,'Prisliste tillæg'!$A$5:$C$61,3,FALSE))</f>
        <v>6894.6053362550729</v>
      </c>
    </row>
    <row r="19" spans="2:10" ht="12.75" customHeight="1" x14ac:dyDescent="0.3">
      <c r="B19" s="93"/>
      <c r="C19" s="75"/>
      <c r="D19" s="75"/>
      <c r="E19" s="75"/>
      <c r="F19" s="75"/>
      <c r="G19" s="76"/>
      <c r="H19" s="2"/>
      <c r="J19" s="18"/>
    </row>
    <row r="20" spans="2:10" ht="12.75" customHeight="1" thickBot="1" x14ac:dyDescent="0.35">
      <c r="B20" s="160"/>
      <c r="C20" s="202" t="s">
        <v>80</v>
      </c>
      <c r="D20" s="276"/>
      <c r="E20" s="276"/>
      <c r="F20" s="276"/>
      <c r="G20" s="276"/>
      <c r="H20" s="41"/>
      <c r="I20" s="77">
        <f>I18/E6</f>
        <v>42.138600000000004</v>
      </c>
      <c r="J20" s="95">
        <f>I20*(VLOOKUP(OpdateretÅrstal,'Prisliste tillæg'!$A$4:$C$61,3,FALSE)/VLOOKUP(Produktionsår,'Prisliste tillæg'!$A$5:$C$61,3,FALSE))</f>
        <v>68.946053362550728</v>
      </c>
    </row>
    <row r="21" spans="2:10" ht="25.5" customHeight="1" x14ac:dyDescent="0.3"/>
    <row r="22" spans="2:10" ht="26.25" customHeight="1" x14ac:dyDescent="0.3">
      <c r="C22" s="236"/>
      <c r="D22" s="236"/>
      <c r="E22" s="236"/>
      <c r="F22" s="236"/>
      <c r="G22" s="236"/>
    </row>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34">
    <tabColor rgb="FFFFFF00"/>
  </sheetPr>
  <dimension ref="A1:M29"/>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2.15234375" bestFit="1" customWidth="1"/>
    <col min="11" max="11" width="10.4609375" customWidth="1"/>
    <col min="12" max="12" width="12.15234375" customWidth="1"/>
    <col min="13" max="13" width="12" customWidth="1"/>
  </cols>
  <sheetData>
    <row r="1" spans="1:13" ht="14" thickBot="1" x14ac:dyDescent="0.35">
      <c r="A1" s="258" t="s">
        <v>44</v>
      </c>
      <c r="B1" s="259"/>
      <c r="C1" s="259"/>
      <c r="D1" s="259"/>
      <c r="E1" s="259"/>
      <c r="F1" s="259"/>
      <c r="G1" s="259"/>
      <c r="H1" s="79">
        <v>33</v>
      </c>
      <c r="I1" s="259" t="s">
        <v>66</v>
      </c>
      <c r="J1" s="259"/>
      <c r="K1" s="259"/>
      <c r="L1" s="259"/>
      <c r="M1" s="260"/>
    </row>
    <row r="3" spans="1:13" x14ac:dyDescent="0.3">
      <c r="D3" s="124" t="s">
        <v>46</v>
      </c>
      <c r="E3">
        <v>2014</v>
      </c>
      <c r="F3" t="s">
        <v>67</v>
      </c>
    </row>
    <row r="5" spans="1:13" ht="14" thickBot="1" x14ac:dyDescent="0.35"/>
    <row r="6" spans="1:13" ht="12.75" customHeight="1" x14ac:dyDescent="0.3">
      <c r="B6" s="267" t="s">
        <v>84</v>
      </c>
      <c r="C6" s="280" t="str">
        <f>'Samle ark'!B66</f>
        <v>&gt;16 mm t.o.m. 23 mm</v>
      </c>
      <c r="D6" s="271" t="s">
        <v>68</v>
      </c>
      <c r="E6" s="261">
        <f>'Samle ark'!C76</f>
        <v>100</v>
      </c>
      <c r="F6" s="250" t="s">
        <v>63</v>
      </c>
      <c r="G6" s="273" t="s">
        <v>33</v>
      </c>
      <c r="H6" s="265" t="str">
        <f>'Samle ark'!D79</f>
        <v>fra 150mm t.o.m. 210 mm</v>
      </c>
      <c r="I6" s="227" t="s">
        <v>50</v>
      </c>
      <c r="J6" s="228"/>
    </row>
    <row r="7" spans="1:13" ht="14" thickBot="1" x14ac:dyDescent="0.35">
      <c r="B7" s="268"/>
      <c r="C7" s="281"/>
      <c r="D7" s="272"/>
      <c r="E7" s="262"/>
      <c r="F7" s="251"/>
      <c r="G7" s="274"/>
      <c r="H7" s="266"/>
      <c r="I7" s="229" t="str">
        <f>'Samle ark'!G50</f>
        <v>t.o.m 100 kvm</v>
      </c>
      <c r="J7" s="230"/>
    </row>
    <row r="8" spans="1:13" ht="14" thickBot="1" x14ac:dyDescent="0.35"/>
    <row r="9" spans="1:13" ht="12.75" customHeight="1" x14ac:dyDescent="0.3">
      <c r="B9" s="150"/>
      <c r="C9" s="219" t="str">
        <f>I1</f>
        <v>Brædde gulv</v>
      </c>
      <c r="D9" s="219"/>
      <c r="E9" s="219"/>
      <c r="F9" s="219"/>
      <c r="G9" s="277"/>
      <c r="H9" s="147">
        <f>Produktionsår</f>
        <v>2014</v>
      </c>
      <c r="I9" s="146"/>
      <c r="J9" s="126">
        <f>OpdateretÅrstal</f>
        <v>2025</v>
      </c>
    </row>
    <row r="10" spans="1:13" ht="12.75" customHeight="1" thickBot="1" x14ac:dyDescent="0.35">
      <c r="B10" s="151" t="s">
        <v>51</v>
      </c>
      <c r="C10" s="237" t="s">
        <v>52</v>
      </c>
      <c r="D10" s="238"/>
      <c r="E10" s="238"/>
      <c r="F10" s="238"/>
      <c r="G10" s="275"/>
      <c r="H10" s="148" t="s">
        <v>53</v>
      </c>
      <c r="I10" s="149" t="s">
        <v>54</v>
      </c>
      <c r="J10" s="152" t="s">
        <v>53</v>
      </c>
    </row>
    <row r="11" spans="1:13" ht="12.75" customHeight="1" x14ac:dyDescent="0.3">
      <c r="B11" s="157" t="s">
        <v>88</v>
      </c>
      <c r="C11" s="241" t="s">
        <v>70</v>
      </c>
      <c r="D11" s="241"/>
      <c r="E11" s="241"/>
      <c r="F11" s="241"/>
      <c r="G11" s="242"/>
      <c r="H11" s="140">
        <v>31.8</v>
      </c>
      <c r="I11" s="145">
        <f>H11*E6</f>
        <v>3180</v>
      </c>
      <c r="J11" s="99">
        <f>I11*(VLOOKUP(OpdateretÅrstal,'Prisliste tillæg'!$A$4:$C$61,3,FALSE)/VLOOKUP(Produktionsår,'Prisliste tillæg'!$A$5:$C$61,3,FALSE))</f>
        <v>5203.0311802696642</v>
      </c>
    </row>
    <row r="12" spans="1:13" ht="12.75" customHeight="1" x14ac:dyDescent="0.3">
      <c r="B12" s="158" t="s">
        <v>71</v>
      </c>
      <c r="C12" s="204"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158" t="s">
        <v>72</v>
      </c>
      <c r="C13" s="235"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59" t="s">
        <v>74</v>
      </c>
      <c r="C14" s="278" t="s">
        <v>75</v>
      </c>
      <c r="D14" s="278"/>
      <c r="E14" s="278"/>
      <c r="F14" s="278"/>
      <c r="G14" s="279"/>
      <c r="H14" s="10">
        <v>5.39</v>
      </c>
      <c r="I14" s="73">
        <f>H14*E6</f>
        <v>539</v>
      </c>
      <c r="J14" s="18">
        <f>I14*(VLOOKUP(OpdateretÅrstal,'Prisliste tillæg'!$A$4:$C$61,3,FALSE)/VLOOKUP(Produktionsår,'Prisliste tillæg'!$A$5:$C$61,3,FALSE))</f>
        <v>881.89742332243679</v>
      </c>
    </row>
    <row r="15" spans="1:13" ht="12.75" customHeight="1" x14ac:dyDescent="0.3">
      <c r="B15" s="159" t="s">
        <v>76</v>
      </c>
      <c r="C15" s="278"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59" t="s">
        <v>78</v>
      </c>
      <c r="C16" s="278"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158"/>
      <c r="C17" s="235"/>
      <c r="D17" s="235"/>
      <c r="E17" s="235"/>
      <c r="F17" s="235"/>
      <c r="G17" s="204"/>
      <c r="H17" s="10"/>
      <c r="I17" s="73"/>
      <c r="J17" s="18"/>
    </row>
    <row r="18" spans="2:10" ht="12.75" customHeight="1" x14ac:dyDescent="0.3">
      <c r="B18" s="158"/>
      <c r="C18" s="235" t="s">
        <v>61</v>
      </c>
      <c r="D18" s="235"/>
      <c r="E18" s="235"/>
      <c r="F18" s="235"/>
      <c r="G18" s="204"/>
      <c r="H18" s="10"/>
      <c r="I18" s="16">
        <f>SUM(I11:I17)</f>
        <v>3843.86</v>
      </c>
      <c r="J18" s="96">
        <f>I18*(VLOOKUP(OpdateretÅrstal,'Prisliste tillæg'!$A$4:$C$61,3,FALSE)/VLOOKUP(Produktionsår,'Prisliste tillæg'!$A$5:$C$61,3,FALSE))</f>
        <v>6289.2212052174064</v>
      </c>
    </row>
    <row r="19" spans="2:10" ht="12.75" customHeight="1" x14ac:dyDescent="0.3">
      <c r="B19" s="93"/>
      <c r="C19" s="75"/>
      <c r="D19" s="75"/>
      <c r="E19" s="75"/>
      <c r="F19" s="75"/>
      <c r="G19" s="76"/>
      <c r="H19" s="2"/>
      <c r="J19" s="18"/>
    </row>
    <row r="20" spans="2:10" ht="12.75" customHeight="1" thickBot="1" x14ac:dyDescent="0.35">
      <c r="B20" s="160"/>
      <c r="C20" s="202" t="s">
        <v>80</v>
      </c>
      <c r="D20" s="276"/>
      <c r="E20" s="276"/>
      <c r="F20" s="276"/>
      <c r="G20" s="276"/>
      <c r="H20" s="41"/>
      <c r="I20" s="77">
        <f>I18/E6</f>
        <v>38.438600000000001</v>
      </c>
      <c r="J20" s="95">
        <f>I20*(VLOOKUP(OpdateretÅrstal,'Prisliste tillæg'!$A$4:$C$61,3,FALSE)/VLOOKUP(Produktionsår,'Prisliste tillæg'!$A$5:$C$61,3,FALSE))</f>
        <v>62.892212052174067</v>
      </c>
    </row>
    <row r="21" spans="2:10" ht="25.5" customHeight="1" x14ac:dyDescent="0.3"/>
    <row r="22" spans="2:10" ht="27" customHeight="1" x14ac:dyDescent="0.3">
      <c r="C22" s="236"/>
      <c r="D22" s="236"/>
      <c r="E22" s="236"/>
      <c r="F22" s="236"/>
      <c r="G22" s="236"/>
    </row>
    <row r="23" spans="2:10" ht="12.75" customHeight="1" x14ac:dyDescent="0.3"/>
    <row r="24" spans="2:10" ht="12.75" customHeight="1" x14ac:dyDescent="0.3"/>
    <row r="25" spans="2:10" ht="12.75" customHeight="1" x14ac:dyDescent="0.3"/>
    <row r="26" spans="2:10" ht="12.75" customHeight="1" x14ac:dyDescent="0.3"/>
    <row r="27" spans="2:10" ht="12.75" customHeight="1" x14ac:dyDescent="0.3"/>
    <row r="28" spans="2:10" ht="12.75" customHeight="1" x14ac:dyDescent="0.3"/>
    <row r="29" spans="2:10" ht="12.75" customHeight="1" x14ac:dyDescent="0.3"/>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35">
    <tabColor rgb="FF7030A0"/>
  </sheetPr>
  <dimension ref="A1:M29"/>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12" customWidth="1"/>
    <col min="8" max="8" width="12.765625" customWidth="1"/>
    <col min="9" max="11" width="10.4609375" customWidth="1"/>
    <col min="12" max="12" width="12.15234375" customWidth="1"/>
    <col min="13" max="13" width="12" customWidth="1"/>
  </cols>
  <sheetData>
    <row r="1" spans="1:13" ht="14" thickBot="1" x14ac:dyDescent="0.35">
      <c r="A1" s="282" t="s">
        <v>44</v>
      </c>
      <c r="B1" s="283"/>
      <c r="C1" s="283"/>
      <c r="D1" s="283"/>
      <c r="E1" s="283"/>
      <c r="F1" s="283"/>
      <c r="G1" s="283"/>
      <c r="H1" s="84">
        <v>34</v>
      </c>
      <c r="I1" s="283" t="s">
        <v>66</v>
      </c>
      <c r="J1" s="283"/>
      <c r="K1" s="283"/>
      <c r="L1" s="283"/>
      <c r="M1" s="284"/>
    </row>
    <row r="3" spans="1:13" x14ac:dyDescent="0.3">
      <c r="D3" s="124" t="s">
        <v>46</v>
      </c>
      <c r="E3">
        <v>2014</v>
      </c>
      <c r="F3" t="s">
        <v>67</v>
      </c>
    </row>
    <row r="5" spans="1:13" ht="14" thickBot="1" x14ac:dyDescent="0.35"/>
    <row r="6" spans="1:13" ht="12.75" customHeight="1" x14ac:dyDescent="0.3">
      <c r="B6" s="267" t="str">
        <f>'Samle ark'!B50</f>
        <v xml:space="preserve">Brædt tykkelse </v>
      </c>
      <c r="C6" s="269" t="str">
        <f>'Samle ark'!B51</f>
        <v>t.o.m. 16 mm</v>
      </c>
      <c r="D6" s="271" t="s">
        <v>68</v>
      </c>
      <c r="E6" s="261">
        <f>'Samle ark'!C51</f>
        <v>5</v>
      </c>
      <c r="F6" s="250" t="s">
        <v>63</v>
      </c>
      <c r="G6" s="273" t="s">
        <v>33</v>
      </c>
      <c r="H6" s="265" t="str">
        <f>'Samle ark'!D51</f>
        <v>fra 60 mm</v>
      </c>
      <c r="I6" s="227" t="s">
        <v>50</v>
      </c>
      <c r="J6" s="228"/>
    </row>
    <row r="7" spans="1:13" ht="14" thickBot="1" x14ac:dyDescent="0.35">
      <c r="B7" s="268"/>
      <c r="C7" s="270"/>
      <c r="D7" s="272"/>
      <c r="E7" s="262"/>
      <c r="F7" s="251"/>
      <c r="G7" s="274"/>
      <c r="H7" s="266"/>
      <c r="I7" s="263" t="str">
        <f>'Samle ark'!J50</f>
        <v>t.o.m.500 kvm</v>
      </c>
      <c r="J7" s="264"/>
    </row>
    <row r="8" spans="1:13" ht="14" thickBot="1" x14ac:dyDescent="0.35"/>
    <row r="9" spans="1:13" ht="12.75" customHeight="1" x14ac:dyDescent="0.3">
      <c r="B9" s="150"/>
      <c r="C9" s="219" t="str">
        <f>I1</f>
        <v>Brædde gulv</v>
      </c>
      <c r="D9" s="219"/>
      <c r="E9" s="219"/>
      <c r="F9" s="219"/>
      <c r="G9" s="219"/>
      <c r="H9" s="147">
        <f>Produktionsår</f>
        <v>2014</v>
      </c>
      <c r="I9" s="146"/>
      <c r="J9" s="153">
        <f>OpdateretÅrstal</f>
        <v>2025</v>
      </c>
    </row>
    <row r="10" spans="1:13" ht="12.75" customHeight="1" thickBot="1" x14ac:dyDescent="0.35">
      <c r="B10" s="151" t="s">
        <v>51</v>
      </c>
      <c r="C10" s="237" t="s">
        <v>52</v>
      </c>
      <c r="D10" s="238"/>
      <c r="E10" s="238"/>
      <c r="F10" s="238"/>
      <c r="G10" s="239"/>
      <c r="H10" s="148" t="s">
        <v>53</v>
      </c>
      <c r="I10" s="149" t="s">
        <v>54</v>
      </c>
      <c r="J10" s="152" t="s">
        <v>53</v>
      </c>
    </row>
    <row r="11" spans="1:13" ht="12.75" customHeight="1" x14ac:dyDescent="0.3">
      <c r="B11" s="139" t="s">
        <v>89</v>
      </c>
      <c r="C11" s="240" t="s">
        <v>70</v>
      </c>
      <c r="D11" s="241"/>
      <c r="E11" s="241"/>
      <c r="F11" s="241"/>
      <c r="G11" s="242"/>
      <c r="H11" s="140">
        <v>39.54</v>
      </c>
      <c r="I11" s="145">
        <f>H11*E6</f>
        <v>197.7</v>
      </c>
      <c r="J11" s="99">
        <f>I11*(VLOOKUP(OpdateretÅrstal,'Prisliste tillæg'!$A$4:$C$61,3,FALSE)/VLOOKUP(Produktionsår,'Prisliste tillæg'!$A$5:$C$61,3,FALSE))</f>
        <v>323.47146677336872</v>
      </c>
    </row>
    <row r="12" spans="1:13" ht="12.75" customHeight="1" x14ac:dyDescent="0.3">
      <c r="B12" s="9" t="s">
        <v>71</v>
      </c>
      <c r="C12" s="243"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9" t="s">
        <v>72</v>
      </c>
      <c r="C13" s="203"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05" t="s">
        <v>90</v>
      </c>
      <c r="C14" s="285" t="s">
        <v>75</v>
      </c>
      <c r="D14" s="278"/>
      <c r="E14" s="278"/>
      <c r="F14" s="278"/>
      <c r="G14" s="279"/>
      <c r="H14" s="10">
        <v>4.58</v>
      </c>
      <c r="I14" s="73">
        <f>H14*E6</f>
        <v>22.9</v>
      </c>
      <c r="J14" s="18">
        <f>I14*(VLOOKUP(OpdateretÅrstal,'Prisliste tillæg'!$A$4:$C$61,3,FALSE)/VLOOKUP(Produktionsår,'Prisliste tillæg'!$A$5:$C$61,3,FALSE))</f>
        <v>37.468369191250098</v>
      </c>
    </row>
    <row r="15" spans="1:13" ht="12.75" customHeight="1" x14ac:dyDescent="0.3">
      <c r="B15" s="105" t="s">
        <v>76</v>
      </c>
      <c r="C15" s="285"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05" t="s">
        <v>78</v>
      </c>
      <c r="C16" s="285"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9"/>
      <c r="C17" s="203"/>
      <c r="D17" s="235"/>
      <c r="E17" s="235"/>
      <c r="F17" s="235"/>
      <c r="G17" s="204"/>
      <c r="H17" s="10"/>
      <c r="I17" s="73"/>
      <c r="J17" s="18"/>
    </row>
    <row r="18" spans="2:10" ht="12.75" customHeight="1" x14ac:dyDescent="0.3">
      <c r="B18" s="9"/>
      <c r="C18" s="203" t="s">
        <v>61</v>
      </c>
      <c r="D18" s="235"/>
      <c r="E18" s="235"/>
      <c r="F18" s="235"/>
      <c r="G18" s="204"/>
      <c r="H18" s="10"/>
      <c r="I18" s="16">
        <f>SUM(I11:I17)</f>
        <v>345.46</v>
      </c>
      <c r="J18" s="96">
        <f>I18*(VLOOKUP(OpdateretÅrstal,'Prisliste tillæg'!$A$4:$C$61,3,FALSE)/VLOOKUP(Produktionsår,'Prisliste tillæg'!$A$5:$C$61,3,FALSE))</f>
        <v>565.23243758992396</v>
      </c>
    </row>
    <row r="19" spans="2:10" ht="12.75" customHeight="1" x14ac:dyDescent="0.3">
      <c r="B19" s="17"/>
      <c r="C19" s="74"/>
      <c r="D19" s="75"/>
      <c r="E19" s="75"/>
      <c r="F19" s="75"/>
      <c r="G19" s="76"/>
      <c r="H19" s="2"/>
      <c r="J19" s="18"/>
    </row>
    <row r="20" spans="2:10" ht="12.75" customHeight="1" thickBot="1" x14ac:dyDescent="0.35">
      <c r="B20" s="40"/>
      <c r="C20" s="276" t="s">
        <v>80</v>
      </c>
      <c r="D20" s="276"/>
      <c r="E20" s="276"/>
      <c r="F20" s="276"/>
      <c r="G20" s="276"/>
      <c r="H20" s="41"/>
      <c r="I20" s="77">
        <f>I18/E6</f>
        <v>69.091999999999999</v>
      </c>
      <c r="J20" s="95">
        <f>I20*(VLOOKUP(OpdateretÅrstal,'Prisliste tillæg'!$A$4:$C$61,3,FALSE)/VLOOKUP(Produktionsår,'Prisliste tillæg'!$A$5:$C$61,3,FALSE))</f>
        <v>113.04648751798479</v>
      </c>
    </row>
    <row r="21" spans="2:10" ht="25.5" customHeight="1" x14ac:dyDescent="0.3"/>
    <row r="22" spans="2:10" ht="27" customHeight="1" x14ac:dyDescent="0.3">
      <c r="C22" s="236"/>
      <c r="D22" s="236"/>
      <c r="E22" s="236"/>
      <c r="F22" s="236"/>
      <c r="G22" s="236"/>
    </row>
    <row r="23" spans="2:10" ht="12.75" customHeight="1" x14ac:dyDescent="0.3"/>
    <row r="24" spans="2:10" ht="12.75" customHeight="1" x14ac:dyDescent="0.3"/>
    <row r="25" spans="2:10" ht="12.75" customHeight="1" x14ac:dyDescent="0.3"/>
    <row r="26" spans="2:10" ht="12.75" customHeight="1" x14ac:dyDescent="0.3"/>
    <row r="27" spans="2:10" ht="12.75" customHeight="1" x14ac:dyDescent="0.3"/>
    <row r="28" spans="2:10" ht="12.75" customHeight="1" x14ac:dyDescent="0.3"/>
    <row r="29" spans="2:10" ht="12.75" customHeight="1" x14ac:dyDescent="0.3"/>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36">
    <tabColor rgb="FF7030A0"/>
  </sheetPr>
  <dimension ref="A1:M22"/>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0.4609375" customWidth="1"/>
    <col min="11" max="11" width="9.4609375" customWidth="1"/>
    <col min="12" max="13" width="12.15234375" customWidth="1"/>
  </cols>
  <sheetData>
    <row r="1" spans="1:13" ht="14" thickBot="1" x14ac:dyDescent="0.35">
      <c r="A1" s="282" t="s">
        <v>44</v>
      </c>
      <c r="B1" s="283"/>
      <c r="C1" s="283"/>
      <c r="D1" s="283"/>
      <c r="E1" s="283"/>
      <c r="F1" s="283"/>
      <c r="G1" s="283"/>
      <c r="H1" s="84">
        <v>35</v>
      </c>
      <c r="I1" s="283" t="s">
        <v>66</v>
      </c>
      <c r="J1" s="283"/>
      <c r="K1" s="283"/>
      <c r="L1" s="283"/>
      <c r="M1" s="284"/>
    </row>
    <row r="3" spans="1:13" x14ac:dyDescent="0.3">
      <c r="D3" s="124" t="s">
        <v>46</v>
      </c>
      <c r="E3">
        <v>2014</v>
      </c>
      <c r="F3" t="s">
        <v>67</v>
      </c>
    </row>
    <row r="5" spans="1:13" ht="14" thickBot="1" x14ac:dyDescent="0.35"/>
    <row r="6" spans="1:13" ht="12.75" customHeight="1" x14ac:dyDescent="0.3">
      <c r="B6" s="267" t="str">
        <f>'Samle ark'!B50</f>
        <v xml:space="preserve">Brædt tykkelse </v>
      </c>
      <c r="C6" s="269" t="str">
        <f>'Samle ark'!B51</f>
        <v>t.o.m. 16 mm</v>
      </c>
      <c r="D6" s="271" t="s">
        <v>68</v>
      </c>
      <c r="E6" s="261">
        <f>'Samle ark'!C51</f>
        <v>5</v>
      </c>
      <c r="F6" s="250" t="s">
        <v>63</v>
      </c>
      <c r="G6" s="273" t="s">
        <v>33</v>
      </c>
      <c r="H6" s="265" t="str">
        <f>'Samle ark'!D52</f>
        <v>fra 90 mm</v>
      </c>
      <c r="I6" s="227" t="s">
        <v>50</v>
      </c>
      <c r="J6" s="228"/>
    </row>
    <row r="7" spans="1:13" ht="14" thickBot="1" x14ac:dyDescent="0.35">
      <c r="B7" s="268"/>
      <c r="C7" s="270"/>
      <c r="D7" s="272"/>
      <c r="E7" s="262"/>
      <c r="F7" s="251"/>
      <c r="G7" s="274"/>
      <c r="H7" s="266"/>
      <c r="I7" s="263" t="str">
        <f>'Samle ark'!J50</f>
        <v>t.o.m.500 kvm</v>
      </c>
      <c r="J7" s="264"/>
    </row>
    <row r="8" spans="1:13" ht="14" thickBot="1" x14ac:dyDescent="0.35"/>
    <row r="9" spans="1:13" ht="12.75" customHeight="1" x14ac:dyDescent="0.3">
      <c r="B9" s="150"/>
      <c r="C9" s="219" t="str">
        <f>I1</f>
        <v>Brædde gulv</v>
      </c>
      <c r="D9" s="219"/>
      <c r="E9" s="219"/>
      <c r="F9" s="219"/>
      <c r="G9" s="219"/>
      <c r="H9" s="147">
        <f>Produktionsår</f>
        <v>2014</v>
      </c>
      <c r="I9" s="146"/>
      <c r="J9" s="153">
        <f>OpdateretÅrstal</f>
        <v>2025</v>
      </c>
    </row>
    <row r="10" spans="1:13" ht="12.75" customHeight="1" thickBot="1" x14ac:dyDescent="0.35">
      <c r="B10" s="151" t="s">
        <v>51</v>
      </c>
      <c r="C10" s="237" t="s">
        <v>52</v>
      </c>
      <c r="D10" s="238"/>
      <c r="E10" s="238"/>
      <c r="F10" s="238"/>
      <c r="G10" s="239"/>
      <c r="H10" s="148" t="s">
        <v>53</v>
      </c>
      <c r="I10" s="149" t="s">
        <v>54</v>
      </c>
      <c r="J10" s="152" t="s">
        <v>53</v>
      </c>
    </row>
    <row r="11" spans="1:13" ht="12.75" customHeight="1" x14ac:dyDescent="0.3">
      <c r="B11" s="139" t="s">
        <v>91</v>
      </c>
      <c r="C11" s="240" t="s">
        <v>70</v>
      </c>
      <c r="D11" s="241"/>
      <c r="E11" s="241"/>
      <c r="F11" s="241"/>
      <c r="G11" s="242"/>
      <c r="H11" s="140">
        <v>30.79</v>
      </c>
      <c r="I11" s="145">
        <f>H11*E6</f>
        <v>153.94999999999999</v>
      </c>
      <c r="J11" s="99">
        <f>I11*(VLOOKUP(OpdateretÅrstal,'Prisliste tillæg'!$A$4:$C$61,3,FALSE)/VLOOKUP(Produktionsår,'Prisliste tillæg'!$A$5:$C$61,3,FALSE))</f>
        <v>251.88888371148263</v>
      </c>
    </row>
    <row r="12" spans="1:13" ht="12.75" customHeight="1" x14ac:dyDescent="0.3">
      <c r="B12" s="9" t="s">
        <v>71</v>
      </c>
      <c r="C12" s="243"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9" t="s">
        <v>72</v>
      </c>
      <c r="C13" s="203"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05" t="s">
        <v>90</v>
      </c>
      <c r="C14" s="285" t="s">
        <v>75</v>
      </c>
      <c r="D14" s="278"/>
      <c r="E14" s="278"/>
      <c r="F14" s="278"/>
      <c r="G14" s="279"/>
      <c r="H14" s="10">
        <v>4.58</v>
      </c>
      <c r="I14" s="73">
        <f>H14*E6</f>
        <v>22.9</v>
      </c>
      <c r="J14" s="18">
        <f>I14*(VLOOKUP(OpdateretÅrstal,'Prisliste tillæg'!$A$4:$C$61,3,FALSE)/VLOOKUP(Produktionsår,'Prisliste tillæg'!$A$5:$C$61,3,FALSE))</f>
        <v>37.468369191250098</v>
      </c>
    </row>
    <row r="15" spans="1:13" ht="12.75" customHeight="1" x14ac:dyDescent="0.3">
      <c r="B15" s="105" t="s">
        <v>76</v>
      </c>
      <c r="C15" s="285"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05" t="s">
        <v>78</v>
      </c>
      <c r="C16" s="285"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9"/>
      <c r="C17" s="203"/>
      <c r="D17" s="235"/>
      <c r="E17" s="235"/>
      <c r="F17" s="235"/>
      <c r="G17" s="204"/>
      <c r="H17" s="10"/>
      <c r="I17" s="73"/>
      <c r="J17" s="18"/>
    </row>
    <row r="18" spans="2:10" ht="12.75" customHeight="1" x14ac:dyDescent="0.3">
      <c r="B18" s="9"/>
      <c r="C18" s="203" t="s">
        <v>61</v>
      </c>
      <c r="D18" s="235"/>
      <c r="E18" s="235"/>
      <c r="F18" s="235"/>
      <c r="G18" s="204"/>
      <c r="H18" s="10"/>
      <c r="I18" s="16">
        <f>SUM(I11:I17)</f>
        <v>301.70999999999998</v>
      </c>
      <c r="J18" s="96">
        <f>I18*(VLOOKUP(OpdateretÅrstal,'Prisliste tillæg'!$A$4:$C$61,3,FALSE)/VLOOKUP(Produktionsår,'Prisliste tillæg'!$A$5:$C$61,3,FALSE))</f>
        <v>493.64985452803785</v>
      </c>
    </row>
    <row r="19" spans="2:10" ht="12.75" customHeight="1" x14ac:dyDescent="0.3">
      <c r="B19" s="17"/>
      <c r="C19" s="74"/>
      <c r="D19" s="75"/>
      <c r="E19" s="75"/>
      <c r="F19" s="75"/>
      <c r="G19" s="76"/>
      <c r="H19" s="2"/>
      <c r="J19" s="18"/>
    </row>
    <row r="20" spans="2:10" ht="12.75" customHeight="1" thickBot="1" x14ac:dyDescent="0.35">
      <c r="B20" s="40"/>
      <c r="C20" s="276" t="s">
        <v>80</v>
      </c>
      <c r="D20" s="276"/>
      <c r="E20" s="276"/>
      <c r="F20" s="276"/>
      <c r="G20" s="276"/>
      <c r="H20" s="41"/>
      <c r="I20" s="77">
        <f>I18/E6</f>
        <v>60.341999999999999</v>
      </c>
      <c r="J20" s="95">
        <f>I20*(VLOOKUP(OpdateretÅrstal,'Prisliste tillæg'!$A$4:$C$61,3,FALSE)/VLOOKUP(Produktionsår,'Prisliste tillæg'!$A$5:$C$61,3,FALSE))</f>
        <v>98.729970905607573</v>
      </c>
    </row>
    <row r="21" spans="2:10" ht="25.5" customHeight="1" x14ac:dyDescent="0.3"/>
    <row r="22" spans="2:10" ht="25.5" customHeight="1" x14ac:dyDescent="0.3">
      <c r="C22" s="236"/>
      <c r="D22" s="236"/>
      <c r="E22" s="236"/>
      <c r="F22" s="236"/>
      <c r="G22" s="236"/>
    </row>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Ark37">
    <tabColor rgb="FF7030A0"/>
  </sheetPr>
  <dimension ref="A1:M26"/>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0.4609375" customWidth="1"/>
    <col min="11" max="11" width="9.4609375" customWidth="1"/>
    <col min="12" max="13" width="12.15234375" customWidth="1"/>
  </cols>
  <sheetData>
    <row r="1" spans="1:13" ht="14" thickBot="1" x14ac:dyDescent="0.35">
      <c r="A1" s="282" t="s">
        <v>44</v>
      </c>
      <c r="B1" s="283"/>
      <c r="C1" s="283"/>
      <c r="D1" s="283"/>
      <c r="E1" s="283"/>
      <c r="F1" s="283"/>
      <c r="G1" s="283"/>
      <c r="H1" s="84">
        <v>36</v>
      </c>
      <c r="I1" s="283" t="s">
        <v>66</v>
      </c>
      <c r="J1" s="283"/>
      <c r="K1" s="283"/>
      <c r="L1" s="283"/>
      <c r="M1" s="284"/>
    </row>
    <row r="3" spans="1:13" x14ac:dyDescent="0.3">
      <c r="D3" s="124" t="s">
        <v>46</v>
      </c>
      <c r="E3">
        <v>2014</v>
      </c>
      <c r="F3" t="s">
        <v>67</v>
      </c>
    </row>
    <row r="5" spans="1:13" ht="14" thickBot="1" x14ac:dyDescent="0.35"/>
    <row r="6" spans="1:13" ht="12.75" customHeight="1" x14ac:dyDescent="0.3">
      <c r="B6" s="267" t="str">
        <f>'Samle ark'!B50</f>
        <v xml:space="preserve">Brædt tykkelse </v>
      </c>
      <c r="C6" s="269" t="str">
        <f>'Samle ark'!B51</f>
        <v>t.o.m. 16 mm</v>
      </c>
      <c r="D6" s="271" t="s">
        <v>68</v>
      </c>
      <c r="E6" s="261">
        <f>'Samle ark'!C51</f>
        <v>5</v>
      </c>
      <c r="F6" s="250" t="s">
        <v>63</v>
      </c>
      <c r="G6" s="273" t="s">
        <v>33</v>
      </c>
      <c r="H6" s="265" t="str">
        <f>'Samle ark'!D53</f>
        <v>fra 130 mm</v>
      </c>
      <c r="I6" s="227" t="s">
        <v>50</v>
      </c>
      <c r="J6" s="228"/>
    </row>
    <row r="7" spans="1:13" ht="14" thickBot="1" x14ac:dyDescent="0.35">
      <c r="B7" s="268"/>
      <c r="C7" s="270"/>
      <c r="D7" s="272"/>
      <c r="E7" s="262"/>
      <c r="F7" s="251"/>
      <c r="G7" s="274"/>
      <c r="H7" s="266"/>
      <c r="I7" s="263" t="str">
        <f>'Samle ark'!J50</f>
        <v>t.o.m.500 kvm</v>
      </c>
      <c r="J7" s="264"/>
    </row>
    <row r="8" spans="1:13" ht="14" thickBot="1" x14ac:dyDescent="0.35"/>
    <row r="9" spans="1:13" ht="12.75" customHeight="1" x14ac:dyDescent="0.3">
      <c r="B9" s="150"/>
      <c r="C9" s="219" t="str">
        <f>I1</f>
        <v>Brædde gulv</v>
      </c>
      <c r="D9" s="219"/>
      <c r="E9" s="219"/>
      <c r="F9" s="219"/>
      <c r="G9" s="219"/>
      <c r="H9" s="147">
        <f>Produktionsår</f>
        <v>2014</v>
      </c>
      <c r="I9" s="146"/>
      <c r="J9" s="153">
        <f>OpdateretÅrstal</f>
        <v>2025</v>
      </c>
    </row>
    <row r="10" spans="1:13" ht="12.75" customHeight="1" thickBot="1" x14ac:dyDescent="0.35">
      <c r="B10" s="151" t="s">
        <v>51</v>
      </c>
      <c r="C10" s="237" t="s">
        <v>52</v>
      </c>
      <c r="D10" s="238"/>
      <c r="E10" s="238"/>
      <c r="F10" s="238"/>
      <c r="G10" s="239"/>
      <c r="H10" s="148" t="s">
        <v>53</v>
      </c>
      <c r="I10" s="149" t="s">
        <v>54</v>
      </c>
      <c r="J10" s="152" t="s">
        <v>53</v>
      </c>
    </row>
    <row r="11" spans="1:13" ht="12.75" customHeight="1" x14ac:dyDescent="0.3">
      <c r="B11" s="139" t="s">
        <v>92</v>
      </c>
      <c r="C11" s="240" t="s">
        <v>70</v>
      </c>
      <c r="D11" s="241"/>
      <c r="E11" s="241"/>
      <c r="F11" s="241"/>
      <c r="G11" s="242"/>
      <c r="H11" s="140">
        <v>27.87</v>
      </c>
      <c r="I11" s="145">
        <f>H11*E6</f>
        <v>139.35</v>
      </c>
      <c r="J11" s="99">
        <f>I11*(VLOOKUP(OpdateretÅrstal,'Prisliste tillæg'!$A$4:$C$61,3,FALSE)/VLOOKUP(Produktionsår,'Prisliste tillæg'!$A$5:$C$61,3,FALSE))</f>
        <v>228.00075313540179</v>
      </c>
    </row>
    <row r="12" spans="1:13" ht="12.75" customHeight="1" x14ac:dyDescent="0.3">
      <c r="B12" s="9" t="s">
        <v>71</v>
      </c>
      <c r="C12" s="243"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9" t="s">
        <v>72</v>
      </c>
      <c r="C13" s="203"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05" t="s">
        <v>90</v>
      </c>
      <c r="C14" s="285" t="s">
        <v>75</v>
      </c>
      <c r="D14" s="278"/>
      <c r="E14" s="278"/>
      <c r="F14" s="278"/>
      <c r="G14" s="279"/>
      <c r="H14" s="10">
        <v>4.58</v>
      </c>
      <c r="I14" s="73">
        <f>H14*E6</f>
        <v>22.9</v>
      </c>
      <c r="J14" s="18">
        <f>I14*(VLOOKUP(OpdateretÅrstal,'Prisliste tillæg'!$A$4:$C$61,3,FALSE)/VLOOKUP(Produktionsår,'Prisliste tillæg'!$A$5:$C$61,3,FALSE))</f>
        <v>37.468369191250098</v>
      </c>
    </row>
    <row r="15" spans="1:13" ht="12.75" customHeight="1" x14ac:dyDescent="0.3">
      <c r="B15" s="105" t="s">
        <v>76</v>
      </c>
      <c r="C15" s="285"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05" t="s">
        <v>78</v>
      </c>
      <c r="C16" s="285"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9"/>
      <c r="C17" s="203"/>
      <c r="D17" s="235"/>
      <c r="E17" s="235"/>
      <c r="F17" s="235"/>
      <c r="G17" s="204"/>
      <c r="H17" s="10"/>
      <c r="I17" s="73"/>
      <c r="J17" s="18"/>
    </row>
    <row r="18" spans="2:10" ht="12.75" customHeight="1" x14ac:dyDescent="0.3">
      <c r="B18" s="9"/>
      <c r="C18" s="203" t="s">
        <v>61</v>
      </c>
      <c r="D18" s="235"/>
      <c r="E18" s="235"/>
      <c r="F18" s="235"/>
      <c r="G18" s="204"/>
      <c r="H18" s="10"/>
      <c r="I18" s="16">
        <f>SUM(I11:I17)</f>
        <v>287.10999999999996</v>
      </c>
      <c r="J18" s="96">
        <f>I18*(VLOOKUP(OpdateretÅrstal,'Prisliste tillæg'!$A$4:$C$61,3,FALSE)/VLOOKUP(Produktionsår,'Prisliste tillæg'!$A$5:$C$61,3,FALSE))</f>
        <v>469.76172395195692</v>
      </c>
    </row>
    <row r="19" spans="2:10" ht="12.75" customHeight="1" x14ac:dyDescent="0.3">
      <c r="B19" s="17"/>
      <c r="C19" s="74"/>
      <c r="D19" s="75"/>
      <c r="E19" s="75"/>
      <c r="F19" s="75"/>
      <c r="G19" s="76"/>
      <c r="H19" s="2"/>
      <c r="J19" s="18"/>
    </row>
    <row r="20" spans="2:10" ht="12.75" customHeight="1" thickBot="1" x14ac:dyDescent="0.35">
      <c r="B20" s="40"/>
      <c r="C20" s="276" t="s">
        <v>80</v>
      </c>
      <c r="D20" s="276"/>
      <c r="E20" s="276"/>
      <c r="F20" s="276"/>
      <c r="G20" s="276"/>
      <c r="H20" s="41"/>
      <c r="I20" s="77">
        <f>I18/E6</f>
        <v>57.42199999999999</v>
      </c>
      <c r="J20" s="95">
        <f>I20*(VLOOKUP(OpdateretÅrstal,'Prisliste tillæg'!$A$4:$C$61,3,FALSE)/VLOOKUP(Produktionsår,'Prisliste tillæg'!$A$5:$C$61,3,FALSE))</f>
        <v>93.952344790391393</v>
      </c>
    </row>
    <row r="21" spans="2:10" ht="25.5" customHeight="1" x14ac:dyDescent="0.3"/>
    <row r="22" spans="2:10" ht="26.25" customHeight="1" x14ac:dyDescent="0.3">
      <c r="C22" s="236"/>
      <c r="D22" s="236"/>
      <c r="E22" s="236"/>
      <c r="F22" s="236"/>
      <c r="G22" s="236"/>
    </row>
    <row r="23" spans="2:10" ht="12.75" customHeight="1" x14ac:dyDescent="0.3"/>
    <row r="24" spans="2:10" ht="12.75" customHeight="1" x14ac:dyDescent="0.3"/>
    <row r="25" spans="2:10" ht="12.75" customHeight="1" x14ac:dyDescent="0.3"/>
    <row r="26" spans="2:10" ht="13.5" customHeight="1" x14ac:dyDescent="0.3"/>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38">
    <tabColor rgb="FF7030A0"/>
  </sheetPr>
  <dimension ref="A1:M22"/>
  <sheetViews>
    <sheetView workbookViewId="0">
      <selection activeCell="D6" sqref="D6:D7"/>
    </sheetView>
  </sheetViews>
  <sheetFormatPr defaultRowHeight="13.5" x14ac:dyDescent="0.3"/>
  <cols>
    <col min="2" max="2" width="8" customWidth="1"/>
    <col min="3" max="3" width="12.4609375" customWidth="1"/>
    <col min="4" max="4" width="20.15234375" customWidth="1"/>
    <col min="5" max="6" width="6.15234375" customWidth="1"/>
    <col min="7" max="7" width="15" customWidth="1"/>
    <col min="8" max="8" width="12.765625" customWidth="1"/>
    <col min="9" max="12" width="10.4609375" customWidth="1"/>
    <col min="13" max="13" width="12" customWidth="1"/>
  </cols>
  <sheetData>
    <row r="1" spans="1:13" ht="14" thickBot="1" x14ac:dyDescent="0.35">
      <c r="A1" s="282" t="s">
        <v>44</v>
      </c>
      <c r="B1" s="283"/>
      <c r="C1" s="283"/>
      <c r="D1" s="283"/>
      <c r="E1" s="283"/>
      <c r="F1" s="283"/>
      <c r="G1" s="283"/>
      <c r="H1" s="84">
        <v>37</v>
      </c>
      <c r="I1" s="283" t="s">
        <v>66</v>
      </c>
      <c r="J1" s="283"/>
      <c r="K1" s="283"/>
      <c r="L1" s="283"/>
      <c r="M1" s="284"/>
    </row>
    <row r="3" spans="1:13" x14ac:dyDescent="0.3">
      <c r="D3" s="124" t="s">
        <v>46</v>
      </c>
      <c r="E3">
        <v>2014</v>
      </c>
      <c r="F3" t="s">
        <v>67</v>
      </c>
    </row>
    <row r="5" spans="1:13" ht="14" thickBot="1" x14ac:dyDescent="0.35"/>
    <row r="6" spans="1:13" ht="12.75" customHeight="1" x14ac:dyDescent="0.3">
      <c r="B6" s="267" t="str">
        <f>'Samle ark'!B50</f>
        <v xml:space="preserve">Brædt tykkelse </v>
      </c>
      <c r="C6" s="269" t="str">
        <f>'Samle ark'!B51</f>
        <v>t.o.m. 16 mm</v>
      </c>
      <c r="D6" s="271" t="s">
        <v>68</v>
      </c>
      <c r="E6" s="261">
        <f>'Samle ark'!C51</f>
        <v>5</v>
      </c>
      <c r="F6" s="250" t="s">
        <v>63</v>
      </c>
      <c r="G6" s="273" t="s">
        <v>33</v>
      </c>
      <c r="H6" s="265" t="str">
        <f>'Samle ark'!D54</f>
        <v>fra 150mm t.o.m. 210 mm</v>
      </c>
      <c r="I6" s="227" t="s">
        <v>50</v>
      </c>
      <c r="J6" s="228"/>
    </row>
    <row r="7" spans="1:13" ht="14" thickBot="1" x14ac:dyDescent="0.35">
      <c r="B7" s="268"/>
      <c r="C7" s="270"/>
      <c r="D7" s="272"/>
      <c r="E7" s="262"/>
      <c r="F7" s="251"/>
      <c r="G7" s="274"/>
      <c r="H7" s="266"/>
      <c r="I7" s="263" t="str">
        <f>'Samle ark'!J50</f>
        <v>t.o.m.500 kvm</v>
      </c>
      <c r="J7" s="264"/>
    </row>
    <row r="8" spans="1:13" ht="14" thickBot="1" x14ac:dyDescent="0.35"/>
    <row r="9" spans="1:13" ht="12.75" customHeight="1" x14ac:dyDescent="0.3">
      <c r="B9" s="150"/>
      <c r="C9" s="219" t="str">
        <f>I1</f>
        <v>Brædde gulv</v>
      </c>
      <c r="D9" s="219"/>
      <c r="E9" s="219"/>
      <c r="F9" s="219"/>
      <c r="G9" s="219"/>
      <c r="H9" s="147">
        <f>Produktionsår</f>
        <v>2014</v>
      </c>
      <c r="I9" s="146"/>
      <c r="J9" s="153">
        <f>OpdateretÅrstal</f>
        <v>2025</v>
      </c>
    </row>
    <row r="10" spans="1:13" ht="12.75" customHeight="1" thickBot="1" x14ac:dyDescent="0.35">
      <c r="B10" s="151" t="s">
        <v>51</v>
      </c>
      <c r="C10" s="237" t="s">
        <v>52</v>
      </c>
      <c r="D10" s="238"/>
      <c r="E10" s="238"/>
      <c r="F10" s="238"/>
      <c r="G10" s="239"/>
      <c r="H10" s="148" t="s">
        <v>53</v>
      </c>
      <c r="I10" s="149" t="s">
        <v>54</v>
      </c>
      <c r="J10" s="152" t="s">
        <v>53</v>
      </c>
    </row>
    <row r="11" spans="1:13" ht="12.75" customHeight="1" x14ac:dyDescent="0.3">
      <c r="B11" s="139" t="s">
        <v>93</v>
      </c>
      <c r="C11" s="240" t="s">
        <v>70</v>
      </c>
      <c r="D11" s="241"/>
      <c r="E11" s="241"/>
      <c r="F11" s="241"/>
      <c r="G11" s="242"/>
      <c r="H11" s="140">
        <v>24.97</v>
      </c>
      <c r="I11" s="145">
        <f>H11*E6</f>
        <v>124.85</v>
      </c>
      <c r="J11" s="99">
        <f>I11*(VLOOKUP(OpdateretÅrstal,'Prisliste tillæg'!$A$4:$C$61,3,FALSE)/VLOOKUP(Produktionsår,'Prisliste tillæg'!$A$5:$C$61,3,FALSE))</f>
        <v>204.27623989203383</v>
      </c>
    </row>
    <row r="12" spans="1:13" ht="12.75" customHeight="1" x14ac:dyDescent="0.3">
      <c r="B12" s="9" t="s">
        <v>71</v>
      </c>
      <c r="C12" s="243"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9" t="s">
        <v>72</v>
      </c>
      <c r="C13" s="203"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05" t="s">
        <v>90</v>
      </c>
      <c r="C14" s="285" t="s">
        <v>75</v>
      </c>
      <c r="D14" s="278"/>
      <c r="E14" s="278"/>
      <c r="F14" s="278"/>
      <c r="G14" s="279"/>
      <c r="H14" s="10">
        <v>4.58</v>
      </c>
      <c r="I14" s="73">
        <f>H14*E6</f>
        <v>22.9</v>
      </c>
      <c r="J14" s="18">
        <f>I14*(VLOOKUP(OpdateretÅrstal,'Prisliste tillæg'!$A$4:$C$61,3,FALSE)/VLOOKUP(Produktionsår,'Prisliste tillæg'!$A$5:$C$61,3,FALSE))</f>
        <v>37.468369191250098</v>
      </c>
    </row>
    <row r="15" spans="1:13" ht="12.75" customHeight="1" x14ac:dyDescent="0.3">
      <c r="B15" s="105" t="s">
        <v>76</v>
      </c>
      <c r="C15" s="285"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05" t="s">
        <v>78</v>
      </c>
      <c r="C16" s="285"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9"/>
      <c r="C17" s="203"/>
      <c r="D17" s="235"/>
      <c r="E17" s="235"/>
      <c r="F17" s="235"/>
      <c r="G17" s="204"/>
      <c r="H17" s="10"/>
      <c r="I17" s="73"/>
      <c r="J17" s="18"/>
    </row>
    <row r="18" spans="2:10" ht="12.75" customHeight="1" x14ac:dyDescent="0.3">
      <c r="B18" s="9"/>
      <c r="C18" s="203" t="s">
        <v>61</v>
      </c>
      <c r="D18" s="235"/>
      <c r="E18" s="235"/>
      <c r="F18" s="235"/>
      <c r="G18" s="204"/>
      <c r="H18" s="10"/>
      <c r="I18" s="16">
        <f>SUM(I11:I17)</f>
        <v>272.61</v>
      </c>
      <c r="J18" s="96">
        <f>I18*(VLOOKUP(OpdateretÅrstal,'Prisliste tillæg'!$A$4:$C$61,3,FALSE)/VLOOKUP(Produktionsår,'Prisliste tillæg'!$A$5:$C$61,3,FALSE))</f>
        <v>446.03721070858904</v>
      </c>
    </row>
    <row r="19" spans="2:10" ht="12.75" customHeight="1" x14ac:dyDescent="0.3">
      <c r="B19" s="17"/>
      <c r="C19" s="74"/>
      <c r="D19" s="75"/>
      <c r="E19" s="75"/>
      <c r="F19" s="75"/>
      <c r="G19" s="76"/>
      <c r="H19" s="2"/>
      <c r="J19" s="18"/>
    </row>
    <row r="20" spans="2:10" ht="12.75" customHeight="1" thickBot="1" x14ac:dyDescent="0.35">
      <c r="B20" s="40"/>
      <c r="C20" s="276" t="s">
        <v>80</v>
      </c>
      <c r="D20" s="276"/>
      <c r="E20" s="276"/>
      <c r="F20" s="276"/>
      <c r="G20" s="276"/>
      <c r="H20" s="41"/>
      <c r="I20" s="77">
        <f>I18/E6</f>
        <v>54.522000000000006</v>
      </c>
      <c r="J20" s="95">
        <f>I20*(VLOOKUP(OpdateretÅrstal,'Prisliste tillæg'!$A$4:$C$61,3,FALSE)/VLOOKUP(Produktionsår,'Prisliste tillæg'!$A$5:$C$61,3,FALSE))</f>
        <v>89.20744214171782</v>
      </c>
    </row>
    <row r="22" spans="2:10" x14ac:dyDescent="0.3">
      <c r="C22" s="236"/>
      <c r="D22" s="236"/>
      <c r="E22" s="236"/>
      <c r="F22" s="236"/>
      <c r="G22" s="236"/>
    </row>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39">
    <tabColor rgb="FF7030A0"/>
  </sheetPr>
  <dimension ref="A1:M29"/>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2.15234375" bestFit="1" customWidth="1"/>
    <col min="11" max="12" width="10.4609375" customWidth="1"/>
    <col min="13" max="13" width="12" customWidth="1"/>
  </cols>
  <sheetData>
    <row r="1" spans="1:13" ht="14" thickBot="1" x14ac:dyDescent="0.35">
      <c r="A1" s="282" t="s">
        <v>44</v>
      </c>
      <c r="B1" s="283"/>
      <c r="C1" s="283"/>
      <c r="D1" s="283"/>
      <c r="E1" s="283"/>
      <c r="F1" s="283"/>
      <c r="G1" s="283"/>
      <c r="H1" s="84">
        <v>38</v>
      </c>
      <c r="I1" s="283" t="s">
        <v>66</v>
      </c>
      <c r="J1" s="283"/>
      <c r="K1" s="283"/>
      <c r="L1" s="283"/>
      <c r="M1" s="284"/>
    </row>
    <row r="3" spans="1:13" x14ac:dyDescent="0.3">
      <c r="D3" s="124" t="s">
        <v>46</v>
      </c>
      <c r="E3">
        <v>2014</v>
      </c>
      <c r="F3" t="s">
        <v>67</v>
      </c>
    </row>
    <row r="5" spans="1:13" ht="14" thickBot="1" x14ac:dyDescent="0.35"/>
    <row r="6" spans="1:13" ht="12.75" customHeight="1" x14ac:dyDescent="0.3">
      <c r="B6" s="267" t="str">
        <f>'Samle ark'!B50</f>
        <v xml:space="preserve">Brædt tykkelse </v>
      </c>
      <c r="C6" s="269" t="str">
        <f>'Samle ark'!B51</f>
        <v>t.o.m. 16 mm</v>
      </c>
      <c r="D6" s="271" t="s">
        <v>68</v>
      </c>
      <c r="E6" s="261">
        <f>'Samle ark'!C56</f>
        <v>20</v>
      </c>
      <c r="F6" s="250" t="s">
        <v>63</v>
      </c>
      <c r="G6" s="273" t="s">
        <v>33</v>
      </c>
      <c r="H6" s="265" t="str">
        <f>'Samle ark'!D56</f>
        <v>fra 60 mm</v>
      </c>
      <c r="I6" s="227" t="s">
        <v>50</v>
      </c>
      <c r="J6" s="228"/>
    </row>
    <row r="7" spans="1:13" ht="14" thickBot="1" x14ac:dyDescent="0.35">
      <c r="B7" s="268"/>
      <c r="C7" s="270"/>
      <c r="D7" s="272"/>
      <c r="E7" s="262"/>
      <c r="F7" s="251"/>
      <c r="G7" s="274"/>
      <c r="H7" s="266"/>
      <c r="I7" s="263" t="str">
        <f>'Samle ark'!J50</f>
        <v>t.o.m.500 kvm</v>
      </c>
      <c r="J7" s="264"/>
    </row>
    <row r="8" spans="1:13" ht="14" thickBot="1" x14ac:dyDescent="0.35"/>
    <row r="9" spans="1:13" ht="12.75" customHeight="1" x14ac:dyDescent="0.3">
      <c r="B9" s="150"/>
      <c r="C9" s="219" t="str">
        <f>I1</f>
        <v>Brædde gulv</v>
      </c>
      <c r="D9" s="219"/>
      <c r="E9" s="219"/>
      <c r="F9" s="219"/>
      <c r="G9" s="219"/>
      <c r="H9" s="147">
        <f>Produktionsår</f>
        <v>2014</v>
      </c>
      <c r="I9" s="146"/>
      <c r="J9" s="153">
        <f>OpdateretÅrstal</f>
        <v>2025</v>
      </c>
    </row>
    <row r="10" spans="1:13" ht="12.75" customHeight="1" thickBot="1" x14ac:dyDescent="0.35">
      <c r="B10" s="151" t="s">
        <v>51</v>
      </c>
      <c r="C10" s="237" t="s">
        <v>52</v>
      </c>
      <c r="D10" s="238"/>
      <c r="E10" s="238"/>
      <c r="F10" s="238"/>
      <c r="G10" s="239"/>
      <c r="H10" s="148" t="s">
        <v>53</v>
      </c>
      <c r="I10" s="149" t="s">
        <v>54</v>
      </c>
      <c r="J10" s="152" t="s">
        <v>53</v>
      </c>
    </row>
    <row r="11" spans="1:13" ht="12.75" customHeight="1" x14ac:dyDescent="0.3">
      <c r="B11" s="139" t="s">
        <v>89</v>
      </c>
      <c r="C11" s="240" t="s">
        <v>70</v>
      </c>
      <c r="D11" s="241"/>
      <c r="E11" s="241"/>
      <c r="F11" s="241"/>
      <c r="G11" s="242"/>
      <c r="H11" s="140">
        <v>39.54</v>
      </c>
      <c r="I11" s="145">
        <f>H11*E6</f>
        <v>790.8</v>
      </c>
      <c r="J11" s="99">
        <f>I11*(VLOOKUP(OpdateretÅrstal,'Prisliste tillæg'!$A$4:$C$61,3,FALSE)/VLOOKUP(Produktionsår,'Prisliste tillæg'!$A$5:$C$61,3,FALSE))</f>
        <v>1293.8858670934749</v>
      </c>
    </row>
    <row r="12" spans="1:13" ht="12.75" customHeight="1" x14ac:dyDescent="0.3">
      <c r="B12" s="9" t="s">
        <v>71</v>
      </c>
      <c r="C12" s="243"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9" t="s">
        <v>72</v>
      </c>
      <c r="C13" s="203"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05" t="s">
        <v>90</v>
      </c>
      <c r="C14" s="285" t="s">
        <v>75</v>
      </c>
      <c r="D14" s="278"/>
      <c r="E14" s="278"/>
      <c r="F14" s="278"/>
      <c r="G14" s="279"/>
      <c r="H14" s="10">
        <v>4.58</v>
      </c>
      <c r="I14" s="73">
        <f>H14*E6</f>
        <v>91.6</v>
      </c>
      <c r="J14" s="18">
        <f>I14*(VLOOKUP(OpdateretÅrstal,'Prisliste tillæg'!$A$4:$C$61,3,FALSE)/VLOOKUP(Produktionsår,'Prisliste tillæg'!$A$5:$C$61,3,FALSE))</f>
        <v>149.87347676500039</v>
      </c>
    </row>
    <row r="15" spans="1:13" ht="12.75" customHeight="1" x14ac:dyDescent="0.3">
      <c r="B15" s="105" t="s">
        <v>76</v>
      </c>
      <c r="C15" s="285"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05" t="s">
        <v>78</v>
      </c>
      <c r="C16" s="285"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9"/>
      <c r="C17" s="203"/>
      <c r="D17" s="235"/>
      <c r="E17" s="235"/>
      <c r="F17" s="235"/>
      <c r="G17" s="204"/>
      <c r="H17" s="10"/>
      <c r="I17" s="73"/>
      <c r="J17" s="18"/>
    </row>
    <row r="18" spans="2:10" ht="12.75" customHeight="1" x14ac:dyDescent="0.3">
      <c r="B18" s="9"/>
      <c r="C18" s="203" t="s">
        <v>61</v>
      </c>
      <c r="D18" s="235"/>
      <c r="E18" s="235"/>
      <c r="F18" s="235"/>
      <c r="G18" s="204"/>
      <c r="H18" s="10"/>
      <c r="I18" s="16">
        <f>SUM(I11:I17)</f>
        <v>1007.2599999999999</v>
      </c>
      <c r="J18" s="96">
        <f>I18*(VLOOKUP(OpdateretÅrstal,'Prisliste tillæg'!$A$4:$C$61,3,FALSE)/VLOOKUP(Produktionsår,'Prisliste tillæg'!$A$5:$C$61,3,FALSE))</f>
        <v>1648.0519454837804</v>
      </c>
    </row>
    <row r="19" spans="2:10" ht="12.75" customHeight="1" x14ac:dyDescent="0.3">
      <c r="B19" s="17"/>
      <c r="C19" s="74"/>
      <c r="D19" s="75"/>
      <c r="E19" s="75"/>
      <c r="F19" s="75"/>
      <c r="G19" s="76"/>
      <c r="H19" s="2"/>
      <c r="J19" s="18"/>
    </row>
    <row r="20" spans="2:10" ht="12.75" customHeight="1" thickBot="1" x14ac:dyDescent="0.35">
      <c r="B20" s="40"/>
      <c r="C20" s="276" t="s">
        <v>80</v>
      </c>
      <c r="D20" s="276"/>
      <c r="E20" s="276"/>
      <c r="F20" s="276"/>
      <c r="G20" s="276"/>
      <c r="H20" s="41"/>
      <c r="I20" s="77">
        <f>I18/E6</f>
        <v>50.362999999999992</v>
      </c>
      <c r="J20" s="95">
        <f>I20*(VLOOKUP(OpdateretÅrstal,'Prisliste tillæg'!$A$4:$C$61,3,FALSE)/VLOOKUP(Produktionsår,'Prisliste tillæg'!$A$5:$C$61,3,FALSE))</f>
        <v>82.40259727418902</v>
      </c>
    </row>
    <row r="22" spans="2:10" ht="27" customHeight="1" x14ac:dyDescent="0.3">
      <c r="C22" s="236"/>
      <c r="D22" s="236"/>
      <c r="E22" s="236"/>
      <c r="F22" s="236"/>
      <c r="G22" s="236"/>
    </row>
    <row r="23" spans="2:10" ht="12.75" customHeight="1" x14ac:dyDescent="0.3"/>
    <row r="24" spans="2:10" ht="12.75" customHeight="1" x14ac:dyDescent="0.3"/>
    <row r="25" spans="2:10" ht="12.75" customHeight="1" x14ac:dyDescent="0.3"/>
    <row r="26" spans="2:10" ht="12.75" customHeight="1" x14ac:dyDescent="0.3"/>
    <row r="27" spans="2:10" ht="12.75" customHeight="1" x14ac:dyDescent="0.3"/>
    <row r="28" spans="2:10" ht="12.75" customHeight="1" x14ac:dyDescent="0.3"/>
    <row r="29" spans="2:10" ht="12.75" customHeight="1" x14ac:dyDescent="0.3"/>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tabColor rgb="FFFF0000"/>
  </sheetPr>
  <dimension ref="A1:K24"/>
  <sheetViews>
    <sheetView workbookViewId="0">
      <selection activeCell="D6" sqref="D6:D7"/>
    </sheetView>
  </sheetViews>
  <sheetFormatPr defaultRowHeight="13.5" x14ac:dyDescent="0.3"/>
  <cols>
    <col min="3" max="3" width="12.23046875" customWidth="1"/>
    <col min="5" max="5" width="21.61328125" customWidth="1"/>
    <col min="6" max="6" width="9.4609375" customWidth="1"/>
    <col min="7" max="8" width="12.15234375" bestFit="1" customWidth="1"/>
    <col min="9" max="9" width="9.4609375" customWidth="1"/>
    <col min="10" max="11" width="10.4609375" customWidth="1"/>
  </cols>
  <sheetData>
    <row r="1" spans="1:11" ht="14" thickBot="1" x14ac:dyDescent="0.35">
      <c r="A1" s="220" t="s">
        <v>44</v>
      </c>
      <c r="B1" s="221"/>
      <c r="C1" s="221"/>
      <c r="D1" s="221"/>
      <c r="E1" s="221"/>
      <c r="F1" s="72">
        <v>3</v>
      </c>
      <c r="G1" s="221" t="s">
        <v>45</v>
      </c>
      <c r="H1" s="221"/>
      <c r="I1" s="221"/>
      <c r="J1" s="221"/>
      <c r="K1" s="222"/>
    </row>
    <row r="3" spans="1:11" x14ac:dyDescent="0.3">
      <c r="C3" s="124" t="s">
        <v>46</v>
      </c>
      <c r="D3">
        <v>2014</v>
      </c>
      <c r="E3" t="s">
        <v>47</v>
      </c>
    </row>
    <row r="5" spans="1:11" ht="14" thickBot="1" x14ac:dyDescent="0.35"/>
    <row r="6" spans="1:11" x14ac:dyDescent="0.3">
      <c r="B6" s="223" t="s">
        <v>48</v>
      </c>
      <c r="C6" s="224"/>
      <c r="D6" s="231">
        <f>'Samle ark'!D45</f>
        <v>100</v>
      </c>
      <c r="E6" s="233" t="s">
        <v>49</v>
      </c>
      <c r="F6" s="86"/>
      <c r="G6" s="227" t="s">
        <v>50</v>
      </c>
      <c r="H6" s="228"/>
    </row>
    <row r="7" spans="1:11" ht="14" thickBot="1" x14ac:dyDescent="0.35">
      <c r="B7" s="225"/>
      <c r="C7" s="226"/>
      <c r="D7" s="232"/>
      <c r="E7" s="234"/>
      <c r="F7" s="87"/>
      <c r="G7" s="229" t="str">
        <f>'Samle ark'!G40</f>
        <v>t.o.m 100 kvm</v>
      </c>
      <c r="H7" s="230"/>
    </row>
    <row r="8" spans="1:11" ht="14" thickBot="1" x14ac:dyDescent="0.35"/>
    <row r="9" spans="1:11" ht="12.75" customHeight="1" x14ac:dyDescent="0.3">
      <c r="B9" s="150"/>
      <c r="C9" s="219" t="str">
        <f>G1</f>
        <v>Undergulv</v>
      </c>
      <c r="D9" s="219"/>
      <c r="E9" s="219"/>
      <c r="F9" s="147">
        <f>Produktionsår</f>
        <v>2014</v>
      </c>
      <c r="G9" s="146"/>
      <c r="H9" s="142">
        <f>OpdateretÅrstal</f>
        <v>2025</v>
      </c>
    </row>
    <row r="10" spans="1:11" ht="12.75" customHeight="1" thickBot="1" x14ac:dyDescent="0.35">
      <c r="B10" s="151" t="s">
        <v>51</v>
      </c>
      <c r="C10" s="237" t="s">
        <v>52</v>
      </c>
      <c r="D10" s="238"/>
      <c r="E10" s="239"/>
      <c r="F10" s="148" t="s">
        <v>53</v>
      </c>
      <c r="G10" s="149" t="s">
        <v>54</v>
      </c>
      <c r="H10" s="143" t="s">
        <v>53</v>
      </c>
    </row>
    <row r="11" spans="1:11" ht="12.75" customHeight="1" x14ac:dyDescent="0.3">
      <c r="B11" s="139" t="s">
        <v>55</v>
      </c>
      <c r="C11" s="240" t="s">
        <v>56</v>
      </c>
      <c r="D11" s="241"/>
      <c r="E11" s="242"/>
      <c r="F11" s="140">
        <v>23.76</v>
      </c>
      <c r="G11" s="145">
        <f>D6*F11</f>
        <v>2376</v>
      </c>
      <c r="H11" s="99">
        <f>G11*(VLOOKUP(OpdateretÅrstal,'Prisliste tillæg'!$A$4:$C$61,3,FALSE)/VLOOKUP(Produktionsår,'Prisliste tillæg'!$A$5:$C$61,3,FALSE))</f>
        <v>3887.5478252580888</v>
      </c>
    </row>
    <row r="12" spans="1:11" ht="12.75" customHeight="1" x14ac:dyDescent="0.3">
      <c r="B12" s="9" t="s">
        <v>57</v>
      </c>
      <c r="C12" s="243" t="s">
        <v>58</v>
      </c>
      <c r="D12" s="243"/>
      <c r="E12" s="243"/>
      <c r="F12" s="10">
        <v>31.02</v>
      </c>
      <c r="G12" s="73">
        <f>F12</f>
        <v>31.02</v>
      </c>
      <c r="H12" s="18">
        <f>G12*(VLOOKUP(OpdateretÅrstal,'Prisliste tillæg'!$A$4:$C$61,3,FALSE)/VLOOKUP(Produktionsår,'Prisliste tillæg'!$A$5:$C$61,3,FALSE))</f>
        <v>50.754096607536155</v>
      </c>
    </row>
    <row r="13" spans="1:11" ht="12.75" customHeight="1" x14ac:dyDescent="0.3">
      <c r="B13" s="9" t="s">
        <v>59</v>
      </c>
      <c r="C13" s="203" t="s">
        <v>60</v>
      </c>
      <c r="D13" s="235"/>
      <c r="E13" s="204"/>
      <c r="F13" s="10">
        <v>86.06</v>
      </c>
      <c r="G13" s="16">
        <f>F13</f>
        <v>86.06</v>
      </c>
      <c r="H13" s="18">
        <f>G13*(VLOOKUP(OpdateretÅrstal,'Prisliste tillæg'!$A$4:$C$61,3,FALSE)/VLOOKUP(Produktionsår,'Prisliste tillæg'!$A$5:$C$61,3,FALSE))</f>
        <v>140.80907653270671</v>
      </c>
    </row>
    <row r="14" spans="1:11" ht="12.75" customHeight="1" x14ac:dyDescent="0.3">
      <c r="B14" s="9"/>
      <c r="C14" s="203"/>
      <c r="D14" s="235"/>
      <c r="E14" s="204"/>
      <c r="F14" s="10"/>
      <c r="G14" s="141"/>
      <c r="H14" s="18"/>
    </row>
    <row r="15" spans="1:11" ht="12.75" customHeight="1" x14ac:dyDescent="0.3">
      <c r="B15" s="9"/>
      <c r="C15" s="203" t="s">
        <v>61</v>
      </c>
      <c r="D15" s="235"/>
      <c r="E15" s="204"/>
      <c r="F15" s="10"/>
      <c r="G15" s="73">
        <f>SUM(G11:G13)</f>
        <v>2493.08</v>
      </c>
      <c r="H15" s="94">
        <f>G15*(VLOOKUP(OpdateretÅrstal,'Prisliste tillæg'!$A$4:$C$61,3,FALSE)/VLOOKUP(Produktionsår,'Prisliste tillæg'!$A$5:$C$61,3,FALSE))</f>
        <v>4079.1109983983315</v>
      </c>
    </row>
    <row r="16" spans="1:11" ht="12.75" customHeight="1" x14ac:dyDescent="0.3">
      <c r="B16" s="17"/>
      <c r="C16" s="203"/>
      <c r="D16" s="235"/>
      <c r="E16" s="204"/>
      <c r="F16" s="2"/>
      <c r="H16" s="18"/>
    </row>
    <row r="17" spans="2:8" ht="12.75" customHeight="1" thickBot="1" x14ac:dyDescent="0.35">
      <c r="B17" s="40"/>
      <c r="C17" s="201" t="s">
        <v>62</v>
      </c>
      <c r="D17" s="244"/>
      <c r="E17" s="202"/>
      <c r="F17" s="41"/>
      <c r="G17" s="98">
        <f>G15/D6</f>
        <v>24.930799999999998</v>
      </c>
      <c r="H17" s="95">
        <f>G17*(VLOOKUP(OpdateretÅrstal,'Prisliste tillæg'!$A$4:$C$61,3,FALSE)/VLOOKUP(Produktionsår,'Prisliste tillæg'!$A$5:$C$61,3,FALSE))</f>
        <v>40.791109983983311</v>
      </c>
    </row>
    <row r="19" spans="2:8" ht="25.5" customHeight="1" x14ac:dyDescent="0.3">
      <c r="C19" s="236"/>
      <c r="D19" s="236"/>
      <c r="E19" s="236"/>
    </row>
    <row r="24" spans="2:8" x14ac:dyDescent="0.3">
      <c r="E24" s="125"/>
    </row>
  </sheetData>
  <mergeCells count="17">
    <mergeCell ref="C15:E15"/>
    <mergeCell ref="C16:E16"/>
    <mergeCell ref="C19:E19"/>
    <mergeCell ref="C10:E10"/>
    <mergeCell ref="C11:E11"/>
    <mergeCell ref="C12:E12"/>
    <mergeCell ref="C17:E17"/>
    <mergeCell ref="C14:E14"/>
    <mergeCell ref="C13:E13"/>
    <mergeCell ref="C9:E9"/>
    <mergeCell ref="A1:E1"/>
    <mergeCell ref="G1:K1"/>
    <mergeCell ref="B6:C7"/>
    <mergeCell ref="G6:H6"/>
    <mergeCell ref="G7:H7"/>
    <mergeCell ref="D6:D7"/>
    <mergeCell ref="E6:E7"/>
  </mergeCells>
  <pageMargins left="0.7" right="0.7" top="0.75" bottom="0.75" header="0.3" footer="0.3"/>
  <pageSetup paperSize="8"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Ark40">
    <tabColor rgb="FF7030A0"/>
  </sheetPr>
  <dimension ref="A1:M22"/>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0.4609375" customWidth="1"/>
    <col min="11" max="11" width="9.4609375" customWidth="1"/>
    <col min="12" max="13" width="10.4609375" customWidth="1"/>
  </cols>
  <sheetData>
    <row r="1" spans="1:13" ht="14" thickBot="1" x14ac:dyDescent="0.35">
      <c r="A1" s="282" t="s">
        <v>44</v>
      </c>
      <c r="B1" s="283"/>
      <c r="C1" s="283"/>
      <c r="D1" s="283"/>
      <c r="E1" s="283"/>
      <c r="F1" s="283"/>
      <c r="G1" s="283"/>
      <c r="H1" s="84">
        <v>39</v>
      </c>
      <c r="I1" s="283" t="s">
        <v>66</v>
      </c>
      <c r="J1" s="283"/>
      <c r="K1" s="283"/>
      <c r="L1" s="283"/>
      <c r="M1" s="284"/>
    </row>
    <row r="3" spans="1:13" x14ac:dyDescent="0.3">
      <c r="D3" s="124" t="s">
        <v>46</v>
      </c>
      <c r="E3">
        <v>2014</v>
      </c>
      <c r="F3" t="s">
        <v>67</v>
      </c>
    </row>
    <row r="5" spans="1:13" ht="14" thickBot="1" x14ac:dyDescent="0.35"/>
    <row r="6" spans="1:13" ht="12.75" customHeight="1" x14ac:dyDescent="0.3">
      <c r="B6" s="267" t="str">
        <f>'Samle ark'!B50</f>
        <v xml:space="preserve">Brædt tykkelse </v>
      </c>
      <c r="C6" s="269" t="str">
        <f>'Samle ark'!B51</f>
        <v>t.o.m. 16 mm</v>
      </c>
      <c r="D6" s="271" t="s">
        <v>68</v>
      </c>
      <c r="E6" s="261">
        <f>'Samle ark'!C56</f>
        <v>20</v>
      </c>
      <c r="F6" s="250" t="s">
        <v>63</v>
      </c>
      <c r="G6" s="273" t="s">
        <v>33</v>
      </c>
      <c r="H6" s="265" t="str">
        <f>'Samle ark'!D57</f>
        <v>fra 90 mm</v>
      </c>
      <c r="I6" s="227" t="s">
        <v>50</v>
      </c>
      <c r="J6" s="228"/>
    </row>
    <row r="7" spans="1:13" ht="14" thickBot="1" x14ac:dyDescent="0.35">
      <c r="B7" s="268"/>
      <c r="C7" s="270"/>
      <c r="D7" s="272"/>
      <c r="E7" s="262"/>
      <c r="F7" s="251"/>
      <c r="G7" s="274"/>
      <c r="H7" s="266"/>
      <c r="I7" s="263" t="str">
        <f>'Samle ark'!J50</f>
        <v>t.o.m.500 kvm</v>
      </c>
      <c r="J7" s="264"/>
    </row>
    <row r="8" spans="1:13" ht="14" thickBot="1" x14ac:dyDescent="0.35"/>
    <row r="9" spans="1:13" ht="12.75" customHeight="1" x14ac:dyDescent="0.3">
      <c r="B9" s="150"/>
      <c r="C9" s="219" t="str">
        <f>I1</f>
        <v>Brædde gulv</v>
      </c>
      <c r="D9" s="219"/>
      <c r="E9" s="219"/>
      <c r="F9" s="219"/>
      <c r="G9" s="219"/>
      <c r="H9" s="147">
        <f>Produktionsår</f>
        <v>2014</v>
      </c>
      <c r="I9" s="146"/>
      <c r="J9" s="153">
        <f>OpdateretÅrstal</f>
        <v>2025</v>
      </c>
    </row>
    <row r="10" spans="1:13" ht="12.75" customHeight="1" thickBot="1" x14ac:dyDescent="0.35">
      <c r="B10" s="151" t="s">
        <v>51</v>
      </c>
      <c r="C10" s="237" t="s">
        <v>52</v>
      </c>
      <c r="D10" s="238"/>
      <c r="E10" s="238"/>
      <c r="F10" s="238"/>
      <c r="G10" s="239"/>
      <c r="H10" s="148" t="s">
        <v>53</v>
      </c>
      <c r="I10" s="149" t="s">
        <v>54</v>
      </c>
      <c r="J10" s="152" t="s">
        <v>53</v>
      </c>
    </row>
    <row r="11" spans="1:13" ht="12.75" customHeight="1" x14ac:dyDescent="0.3">
      <c r="B11" s="139" t="s">
        <v>91</v>
      </c>
      <c r="C11" s="240" t="s">
        <v>70</v>
      </c>
      <c r="D11" s="241"/>
      <c r="E11" s="241"/>
      <c r="F11" s="241"/>
      <c r="G11" s="242"/>
      <c r="H11" s="140">
        <v>30.79</v>
      </c>
      <c r="I11" s="145">
        <f>H11*E6</f>
        <v>615.79999999999995</v>
      </c>
      <c r="J11" s="99">
        <f>I11*(VLOOKUP(OpdateretÅrstal,'Prisliste tillæg'!$A$4:$C$61,3,FALSE)/VLOOKUP(Produktionsår,'Prisliste tillæg'!$A$5:$C$61,3,FALSE))</f>
        <v>1007.5555348459305</v>
      </c>
    </row>
    <row r="12" spans="1:13" ht="12.75" customHeight="1" x14ac:dyDescent="0.3">
      <c r="B12" s="9" t="s">
        <v>71</v>
      </c>
      <c r="C12" s="243"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9" t="s">
        <v>72</v>
      </c>
      <c r="C13" s="203"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05" t="s">
        <v>90</v>
      </c>
      <c r="C14" s="285" t="s">
        <v>75</v>
      </c>
      <c r="D14" s="278"/>
      <c r="E14" s="278"/>
      <c r="F14" s="278"/>
      <c r="G14" s="279"/>
      <c r="H14" s="10">
        <v>4.58</v>
      </c>
      <c r="I14" s="73">
        <f>H14*E6</f>
        <v>91.6</v>
      </c>
      <c r="J14" s="18">
        <f>I14*(VLOOKUP(OpdateretÅrstal,'Prisliste tillæg'!$A$4:$C$61,3,FALSE)/VLOOKUP(Produktionsår,'Prisliste tillæg'!$A$5:$C$61,3,FALSE))</f>
        <v>149.87347676500039</v>
      </c>
    </row>
    <row r="15" spans="1:13" ht="12.75" customHeight="1" x14ac:dyDescent="0.3">
      <c r="B15" s="105" t="s">
        <v>76</v>
      </c>
      <c r="C15" s="285"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05" t="s">
        <v>78</v>
      </c>
      <c r="C16" s="285"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9"/>
      <c r="C17" s="203"/>
      <c r="D17" s="235"/>
      <c r="E17" s="235"/>
      <c r="F17" s="235"/>
      <c r="G17" s="204"/>
      <c r="H17" s="10"/>
      <c r="I17" s="73"/>
      <c r="J17" s="18"/>
    </row>
    <row r="18" spans="2:10" ht="12.75" customHeight="1" x14ac:dyDescent="0.3">
      <c r="B18" s="9"/>
      <c r="C18" s="203" t="s">
        <v>61</v>
      </c>
      <c r="D18" s="235"/>
      <c r="E18" s="235"/>
      <c r="F18" s="235"/>
      <c r="G18" s="204"/>
      <c r="H18" s="10"/>
      <c r="I18" s="16">
        <f>SUM(I11:I17)</f>
        <v>832.25999999999988</v>
      </c>
      <c r="J18" s="96">
        <f>I18*(VLOOKUP(OpdateretÅrstal,'Prisliste tillæg'!$A$4:$C$61,3,FALSE)/VLOOKUP(Produktionsår,'Prisliste tillæg'!$A$5:$C$61,3,FALSE))</f>
        <v>1361.721613236236</v>
      </c>
    </row>
    <row r="19" spans="2:10" ht="12.75" customHeight="1" x14ac:dyDescent="0.3">
      <c r="B19" s="17"/>
      <c r="C19" s="74"/>
      <c r="D19" s="75"/>
      <c r="E19" s="75"/>
      <c r="F19" s="75"/>
      <c r="G19" s="76"/>
      <c r="H19" s="2"/>
      <c r="J19" s="18"/>
    </row>
    <row r="20" spans="2:10" ht="12.75" customHeight="1" thickBot="1" x14ac:dyDescent="0.35">
      <c r="B20" s="40"/>
      <c r="C20" s="276" t="s">
        <v>80</v>
      </c>
      <c r="D20" s="276"/>
      <c r="E20" s="276"/>
      <c r="F20" s="276"/>
      <c r="G20" s="276"/>
      <c r="H20" s="41"/>
      <c r="I20" s="77">
        <f>I18/E6</f>
        <v>41.612999999999992</v>
      </c>
      <c r="J20" s="95">
        <f>I20*(VLOOKUP(OpdateretÅrstal,'Prisliste tillæg'!$A$4:$C$61,3,FALSE)/VLOOKUP(Produktionsår,'Prisliste tillæg'!$A$5:$C$61,3,FALSE))</f>
        <v>68.086080661811792</v>
      </c>
    </row>
    <row r="22" spans="2:10" ht="25.5" customHeight="1" x14ac:dyDescent="0.3">
      <c r="C22" s="236"/>
      <c r="D22" s="236"/>
      <c r="E22" s="236"/>
      <c r="F22" s="236"/>
      <c r="G22" s="236"/>
    </row>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41">
    <tabColor rgb="FF7030A0"/>
  </sheetPr>
  <dimension ref="A1:M22"/>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0.4609375" customWidth="1"/>
    <col min="11" max="11" width="9.4609375" customWidth="1"/>
    <col min="12" max="13" width="12.15234375" customWidth="1"/>
  </cols>
  <sheetData>
    <row r="1" spans="1:13" ht="14" thickBot="1" x14ac:dyDescent="0.35">
      <c r="A1" s="282" t="s">
        <v>44</v>
      </c>
      <c r="B1" s="283"/>
      <c r="C1" s="283"/>
      <c r="D1" s="283"/>
      <c r="E1" s="283"/>
      <c r="F1" s="283"/>
      <c r="G1" s="283"/>
      <c r="H1" s="84">
        <v>40</v>
      </c>
      <c r="I1" s="283" t="s">
        <v>66</v>
      </c>
      <c r="J1" s="283"/>
      <c r="K1" s="283"/>
      <c r="L1" s="283"/>
      <c r="M1" s="284"/>
    </row>
    <row r="3" spans="1:13" x14ac:dyDescent="0.3">
      <c r="D3" s="124" t="s">
        <v>46</v>
      </c>
      <c r="E3">
        <v>2014</v>
      </c>
      <c r="F3" t="s">
        <v>67</v>
      </c>
    </row>
    <row r="5" spans="1:13" ht="14" thickBot="1" x14ac:dyDescent="0.35"/>
    <row r="6" spans="1:13" ht="12.75" customHeight="1" x14ac:dyDescent="0.3">
      <c r="B6" s="267" t="str">
        <f>'Samle ark'!B50</f>
        <v xml:space="preserve">Brædt tykkelse </v>
      </c>
      <c r="C6" s="269" t="str">
        <f>'Samle ark'!B51</f>
        <v>t.o.m. 16 mm</v>
      </c>
      <c r="D6" s="271" t="s">
        <v>68</v>
      </c>
      <c r="E6" s="261">
        <f>'Samle ark'!C56</f>
        <v>20</v>
      </c>
      <c r="F6" s="250" t="s">
        <v>63</v>
      </c>
      <c r="G6" s="273" t="s">
        <v>33</v>
      </c>
      <c r="H6" s="265" t="str">
        <f>'Samle ark'!D58</f>
        <v>fra 130 mm</v>
      </c>
      <c r="I6" s="227" t="s">
        <v>50</v>
      </c>
      <c r="J6" s="228"/>
    </row>
    <row r="7" spans="1:13" ht="14" thickBot="1" x14ac:dyDescent="0.35">
      <c r="B7" s="268"/>
      <c r="C7" s="270"/>
      <c r="D7" s="272"/>
      <c r="E7" s="262"/>
      <c r="F7" s="251"/>
      <c r="G7" s="274"/>
      <c r="H7" s="266"/>
      <c r="I7" s="263" t="str">
        <f>'Samle ark'!J50</f>
        <v>t.o.m.500 kvm</v>
      </c>
      <c r="J7" s="264"/>
    </row>
    <row r="8" spans="1:13" ht="14" thickBot="1" x14ac:dyDescent="0.35"/>
    <row r="9" spans="1:13" ht="12.75" customHeight="1" x14ac:dyDescent="0.3">
      <c r="B9" s="150"/>
      <c r="C9" s="219" t="str">
        <f>I1</f>
        <v>Brædde gulv</v>
      </c>
      <c r="D9" s="219"/>
      <c r="E9" s="219"/>
      <c r="F9" s="219"/>
      <c r="G9" s="219"/>
      <c r="H9" s="147">
        <f>Produktionsår</f>
        <v>2014</v>
      </c>
      <c r="I9" s="146"/>
      <c r="J9" s="153">
        <f>OpdateretÅrstal</f>
        <v>2025</v>
      </c>
    </row>
    <row r="10" spans="1:13" ht="12.75" customHeight="1" thickBot="1" x14ac:dyDescent="0.35">
      <c r="B10" s="151" t="s">
        <v>51</v>
      </c>
      <c r="C10" s="237" t="s">
        <v>52</v>
      </c>
      <c r="D10" s="238"/>
      <c r="E10" s="238"/>
      <c r="F10" s="238"/>
      <c r="G10" s="239"/>
      <c r="H10" s="148" t="s">
        <v>53</v>
      </c>
      <c r="I10" s="149" t="s">
        <v>54</v>
      </c>
      <c r="J10" s="152" t="s">
        <v>53</v>
      </c>
    </row>
    <row r="11" spans="1:13" ht="12.75" customHeight="1" x14ac:dyDescent="0.3">
      <c r="B11" s="139" t="s">
        <v>92</v>
      </c>
      <c r="C11" s="240" t="s">
        <v>70</v>
      </c>
      <c r="D11" s="241"/>
      <c r="E11" s="241"/>
      <c r="F11" s="241"/>
      <c r="G11" s="242"/>
      <c r="H11" s="140">
        <v>27.87</v>
      </c>
      <c r="I11" s="145">
        <f>H11*E6</f>
        <v>557.4</v>
      </c>
      <c r="J11" s="99">
        <f>I11*(VLOOKUP(OpdateretÅrstal,'Prisliste tillæg'!$A$4:$C$61,3,FALSE)/VLOOKUP(Produktionsår,'Prisliste tillæg'!$A$5:$C$61,3,FALSE))</f>
        <v>912.00301254160718</v>
      </c>
    </row>
    <row r="12" spans="1:13" ht="12.75" customHeight="1" x14ac:dyDescent="0.3">
      <c r="B12" s="9" t="s">
        <v>71</v>
      </c>
      <c r="C12" s="243"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9" t="s">
        <v>72</v>
      </c>
      <c r="C13" s="203"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05" t="s">
        <v>90</v>
      </c>
      <c r="C14" s="285" t="s">
        <v>75</v>
      </c>
      <c r="D14" s="278"/>
      <c r="E14" s="278"/>
      <c r="F14" s="278"/>
      <c r="G14" s="279"/>
      <c r="H14" s="10">
        <v>4.58</v>
      </c>
      <c r="I14" s="73">
        <f>H14*E6</f>
        <v>91.6</v>
      </c>
      <c r="J14" s="18">
        <f>I14*(VLOOKUP(OpdateretÅrstal,'Prisliste tillæg'!$A$4:$C$61,3,FALSE)/VLOOKUP(Produktionsår,'Prisliste tillæg'!$A$5:$C$61,3,FALSE))</f>
        <v>149.87347676500039</v>
      </c>
    </row>
    <row r="15" spans="1:13" ht="12.75" customHeight="1" x14ac:dyDescent="0.3">
      <c r="B15" s="105" t="s">
        <v>76</v>
      </c>
      <c r="C15" s="285"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05" t="s">
        <v>78</v>
      </c>
      <c r="C16" s="285"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9"/>
      <c r="C17" s="203"/>
      <c r="D17" s="235"/>
      <c r="E17" s="235"/>
      <c r="F17" s="235"/>
      <c r="G17" s="204"/>
      <c r="H17" s="10"/>
      <c r="I17" s="73"/>
      <c r="J17" s="18"/>
    </row>
    <row r="18" spans="2:10" ht="12.75" customHeight="1" x14ac:dyDescent="0.3">
      <c r="B18" s="9"/>
      <c r="C18" s="203" t="s">
        <v>61</v>
      </c>
      <c r="D18" s="235"/>
      <c r="E18" s="235"/>
      <c r="F18" s="235"/>
      <c r="G18" s="204"/>
      <c r="H18" s="10"/>
      <c r="I18" s="16">
        <f>SUM(I11:I17)</f>
        <v>773.86</v>
      </c>
      <c r="J18" s="96">
        <f>I18*(VLOOKUP(OpdateretÅrstal,'Prisliste tillæg'!$A$4:$C$61,3,FALSE)/VLOOKUP(Produktionsår,'Prisliste tillæg'!$A$5:$C$61,3,FALSE))</f>
        <v>1266.1690909319127</v>
      </c>
    </row>
    <row r="19" spans="2:10" ht="12.75" customHeight="1" x14ac:dyDescent="0.3">
      <c r="B19" s="17"/>
      <c r="C19" s="74"/>
      <c r="D19" s="75"/>
      <c r="E19" s="75"/>
      <c r="F19" s="75"/>
      <c r="G19" s="76"/>
      <c r="H19" s="2"/>
      <c r="J19" s="18"/>
    </row>
    <row r="20" spans="2:10" ht="12.75" customHeight="1" thickBot="1" x14ac:dyDescent="0.35">
      <c r="B20" s="40"/>
      <c r="C20" s="276" t="s">
        <v>80</v>
      </c>
      <c r="D20" s="276"/>
      <c r="E20" s="276"/>
      <c r="F20" s="276"/>
      <c r="G20" s="276"/>
      <c r="H20" s="41"/>
      <c r="I20" s="77">
        <f>I18/E6</f>
        <v>38.692999999999998</v>
      </c>
      <c r="J20" s="95">
        <f>I20*(VLOOKUP(OpdateretÅrstal,'Prisliste tillæg'!$A$4:$C$61,3,FALSE)/VLOOKUP(Produktionsår,'Prisliste tillæg'!$A$5:$C$61,3,FALSE))</f>
        <v>63.308454546595634</v>
      </c>
    </row>
    <row r="22" spans="2:10" ht="24.75" customHeight="1" x14ac:dyDescent="0.3">
      <c r="C22" s="236"/>
      <c r="D22" s="236"/>
      <c r="E22" s="236"/>
      <c r="F22" s="236"/>
      <c r="G22" s="236"/>
    </row>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Ark42">
    <tabColor rgb="FF7030A0"/>
  </sheetPr>
  <dimension ref="A1:M22"/>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0.4609375" customWidth="1"/>
    <col min="11" max="11" width="9.4609375" customWidth="1"/>
    <col min="12" max="13" width="12.15234375" customWidth="1"/>
  </cols>
  <sheetData>
    <row r="1" spans="1:13" ht="14" thickBot="1" x14ac:dyDescent="0.35">
      <c r="A1" s="282" t="s">
        <v>44</v>
      </c>
      <c r="B1" s="283"/>
      <c r="C1" s="283"/>
      <c r="D1" s="283"/>
      <c r="E1" s="283"/>
      <c r="F1" s="283"/>
      <c r="G1" s="283"/>
      <c r="H1" s="84">
        <v>41</v>
      </c>
      <c r="I1" s="283" t="s">
        <v>66</v>
      </c>
      <c r="J1" s="283"/>
      <c r="K1" s="283"/>
      <c r="L1" s="283"/>
      <c r="M1" s="284"/>
    </row>
    <row r="3" spans="1:13" x14ac:dyDescent="0.3">
      <c r="D3" s="124" t="s">
        <v>46</v>
      </c>
      <c r="E3">
        <v>2014</v>
      </c>
      <c r="F3" t="s">
        <v>67</v>
      </c>
    </row>
    <row r="5" spans="1:13" ht="14" thickBot="1" x14ac:dyDescent="0.35"/>
    <row r="6" spans="1:13" ht="12.75" customHeight="1" x14ac:dyDescent="0.3">
      <c r="B6" s="267" t="str">
        <f>'Samle ark'!B50</f>
        <v xml:space="preserve">Brædt tykkelse </v>
      </c>
      <c r="C6" s="269" t="str">
        <f>'Samle ark'!B51</f>
        <v>t.o.m. 16 mm</v>
      </c>
      <c r="D6" s="271" t="s">
        <v>68</v>
      </c>
      <c r="E6" s="261">
        <f>'Samle ark'!C56</f>
        <v>20</v>
      </c>
      <c r="F6" s="250" t="s">
        <v>63</v>
      </c>
      <c r="G6" s="273" t="s">
        <v>33</v>
      </c>
      <c r="H6" s="265" t="str">
        <f>'Samle ark'!D59</f>
        <v>fra 150mm t.o.m. 210 mm</v>
      </c>
      <c r="I6" s="227" t="s">
        <v>50</v>
      </c>
      <c r="J6" s="228"/>
    </row>
    <row r="7" spans="1:13" ht="14" thickBot="1" x14ac:dyDescent="0.35">
      <c r="B7" s="268"/>
      <c r="C7" s="270"/>
      <c r="D7" s="272"/>
      <c r="E7" s="262"/>
      <c r="F7" s="251"/>
      <c r="G7" s="274"/>
      <c r="H7" s="266"/>
      <c r="I7" s="263" t="str">
        <f>'Samle ark'!J50</f>
        <v>t.o.m.500 kvm</v>
      </c>
      <c r="J7" s="264"/>
    </row>
    <row r="8" spans="1:13" ht="14" thickBot="1" x14ac:dyDescent="0.35"/>
    <row r="9" spans="1:13" ht="12.75" customHeight="1" x14ac:dyDescent="0.3">
      <c r="B9" s="150"/>
      <c r="C9" s="219" t="str">
        <f>I1</f>
        <v>Brædde gulv</v>
      </c>
      <c r="D9" s="219"/>
      <c r="E9" s="219"/>
      <c r="F9" s="219"/>
      <c r="G9" s="219"/>
      <c r="H9" s="147">
        <f>Produktionsår</f>
        <v>2014</v>
      </c>
      <c r="I9" s="146"/>
      <c r="J9" s="153">
        <f>OpdateretÅrstal</f>
        <v>2025</v>
      </c>
    </row>
    <row r="10" spans="1:13" ht="12.75" customHeight="1" thickBot="1" x14ac:dyDescent="0.35">
      <c r="B10" s="151" t="s">
        <v>51</v>
      </c>
      <c r="C10" s="237" t="s">
        <v>52</v>
      </c>
      <c r="D10" s="238"/>
      <c r="E10" s="238"/>
      <c r="F10" s="238"/>
      <c r="G10" s="239"/>
      <c r="H10" s="148" t="s">
        <v>53</v>
      </c>
      <c r="I10" s="149" t="s">
        <v>54</v>
      </c>
      <c r="J10" s="152" t="s">
        <v>53</v>
      </c>
    </row>
    <row r="11" spans="1:13" ht="12.75" customHeight="1" x14ac:dyDescent="0.3">
      <c r="B11" s="139" t="s">
        <v>93</v>
      </c>
      <c r="C11" s="240" t="s">
        <v>70</v>
      </c>
      <c r="D11" s="241"/>
      <c r="E11" s="241"/>
      <c r="F11" s="241"/>
      <c r="G11" s="242"/>
      <c r="H11" s="140">
        <v>24.97</v>
      </c>
      <c r="I11" s="145">
        <f>H11*E6</f>
        <v>499.4</v>
      </c>
      <c r="J11" s="99">
        <f>I11*(VLOOKUP(OpdateretÅrstal,'Prisliste tillæg'!$A$4:$C$61,3,FALSE)/VLOOKUP(Produktionsår,'Prisliste tillæg'!$A$5:$C$61,3,FALSE))</f>
        <v>817.10495956813531</v>
      </c>
    </row>
    <row r="12" spans="1:13" ht="12.75" customHeight="1" x14ac:dyDescent="0.3">
      <c r="B12" s="9" t="s">
        <v>71</v>
      </c>
      <c r="C12" s="243"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9" t="s">
        <v>72</v>
      </c>
      <c r="C13" s="203"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05" t="s">
        <v>90</v>
      </c>
      <c r="C14" s="285" t="s">
        <v>75</v>
      </c>
      <c r="D14" s="278"/>
      <c r="E14" s="278"/>
      <c r="F14" s="278"/>
      <c r="G14" s="279"/>
      <c r="H14" s="10">
        <v>4.58</v>
      </c>
      <c r="I14" s="73">
        <f>H14*E6</f>
        <v>91.6</v>
      </c>
      <c r="J14" s="18">
        <f>I14*(VLOOKUP(OpdateretÅrstal,'Prisliste tillæg'!$A$4:$C$61,3,FALSE)/VLOOKUP(Produktionsår,'Prisliste tillæg'!$A$5:$C$61,3,FALSE))</f>
        <v>149.87347676500039</v>
      </c>
    </row>
    <row r="15" spans="1:13" ht="12.75" customHeight="1" x14ac:dyDescent="0.3">
      <c r="B15" s="105" t="s">
        <v>76</v>
      </c>
      <c r="C15" s="285"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05" t="s">
        <v>78</v>
      </c>
      <c r="C16" s="285"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9"/>
      <c r="C17" s="203"/>
      <c r="D17" s="235"/>
      <c r="E17" s="235"/>
      <c r="F17" s="235"/>
      <c r="G17" s="204"/>
      <c r="H17" s="10"/>
      <c r="I17" s="73"/>
      <c r="J17" s="18"/>
    </row>
    <row r="18" spans="2:10" ht="12.75" customHeight="1" x14ac:dyDescent="0.3">
      <c r="B18" s="9"/>
      <c r="C18" s="203" t="s">
        <v>61</v>
      </c>
      <c r="D18" s="235"/>
      <c r="E18" s="235"/>
      <c r="F18" s="235"/>
      <c r="G18" s="204"/>
      <c r="H18" s="10"/>
      <c r="I18" s="16">
        <f>SUM(I11:I17)</f>
        <v>715.86</v>
      </c>
      <c r="J18" s="96">
        <f>I18*(VLOOKUP(OpdateretÅrstal,'Prisliste tillæg'!$A$4:$C$61,3,FALSE)/VLOOKUP(Produktionsår,'Prisliste tillæg'!$A$5:$C$61,3,FALSE))</f>
        <v>1171.271037958441</v>
      </c>
    </row>
    <row r="19" spans="2:10" ht="12.75" customHeight="1" x14ac:dyDescent="0.3">
      <c r="B19" s="17"/>
      <c r="C19" s="74"/>
      <c r="D19" s="75"/>
      <c r="E19" s="75"/>
      <c r="F19" s="75"/>
      <c r="G19" s="76"/>
      <c r="H19" s="2"/>
      <c r="J19" s="18"/>
    </row>
    <row r="20" spans="2:10" ht="12.75" customHeight="1" thickBot="1" x14ac:dyDescent="0.35">
      <c r="B20" s="40"/>
      <c r="C20" s="276" t="s">
        <v>80</v>
      </c>
      <c r="D20" s="276"/>
      <c r="E20" s="276"/>
      <c r="F20" s="276"/>
      <c r="G20" s="276"/>
      <c r="H20" s="41"/>
      <c r="I20" s="77">
        <f>I18/E6</f>
        <v>35.792999999999999</v>
      </c>
      <c r="J20" s="95">
        <f>I20*(VLOOKUP(OpdateretÅrstal,'Prisliste tillæg'!$A$4:$C$61,3,FALSE)/VLOOKUP(Produktionsår,'Prisliste tillæg'!$A$5:$C$61,3,FALSE))</f>
        <v>58.563551897922039</v>
      </c>
    </row>
    <row r="21" spans="2:10" ht="25.5" customHeight="1" x14ac:dyDescent="0.3"/>
    <row r="22" spans="2:10" ht="26.25" customHeight="1" x14ac:dyDescent="0.3">
      <c r="C22" s="236"/>
      <c r="D22" s="236"/>
      <c r="E22" s="236"/>
      <c r="F22" s="236"/>
      <c r="G22" s="236"/>
    </row>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Ark43">
    <tabColor rgb="FF7030A0"/>
  </sheetPr>
  <dimension ref="A1:M29"/>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2.15234375" bestFit="1" customWidth="1"/>
    <col min="11" max="11" width="10.4609375" customWidth="1"/>
    <col min="12" max="12" width="12.15234375" customWidth="1"/>
    <col min="13" max="13" width="12" customWidth="1"/>
  </cols>
  <sheetData>
    <row r="1" spans="1:13" ht="14" thickBot="1" x14ac:dyDescent="0.35">
      <c r="A1" s="282" t="s">
        <v>44</v>
      </c>
      <c r="B1" s="283"/>
      <c r="C1" s="283"/>
      <c r="D1" s="283"/>
      <c r="E1" s="283"/>
      <c r="F1" s="283"/>
      <c r="G1" s="283"/>
      <c r="H1" s="84">
        <v>42</v>
      </c>
      <c r="I1" s="283" t="s">
        <v>66</v>
      </c>
      <c r="J1" s="283"/>
      <c r="K1" s="283"/>
      <c r="L1" s="283"/>
      <c r="M1" s="284"/>
    </row>
    <row r="3" spans="1:13" x14ac:dyDescent="0.3">
      <c r="D3" s="124" t="s">
        <v>46</v>
      </c>
      <c r="E3">
        <v>2014</v>
      </c>
      <c r="F3" t="s">
        <v>67</v>
      </c>
    </row>
    <row r="5" spans="1:13" ht="14" thickBot="1" x14ac:dyDescent="0.35"/>
    <row r="6" spans="1:13" ht="12.75" customHeight="1" x14ac:dyDescent="0.3">
      <c r="B6" s="267" t="str">
        <f>'Samle ark'!B50</f>
        <v xml:space="preserve">Brædt tykkelse </v>
      </c>
      <c r="C6" s="269" t="str">
        <f>'Samle ark'!B51</f>
        <v>t.o.m. 16 mm</v>
      </c>
      <c r="D6" s="271" t="s">
        <v>68</v>
      </c>
      <c r="E6" s="261">
        <f>'Samle ark'!C61</f>
        <v>100</v>
      </c>
      <c r="F6" s="250" t="s">
        <v>63</v>
      </c>
      <c r="G6" s="273" t="s">
        <v>33</v>
      </c>
      <c r="H6" s="265" t="str">
        <f>'Samle ark'!D61</f>
        <v>fra 60 mm</v>
      </c>
      <c r="I6" s="227" t="s">
        <v>50</v>
      </c>
      <c r="J6" s="228"/>
    </row>
    <row r="7" spans="1:13" ht="14" thickBot="1" x14ac:dyDescent="0.35">
      <c r="B7" s="268"/>
      <c r="C7" s="270"/>
      <c r="D7" s="272"/>
      <c r="E7" s="262"/>
      <c r="F7" s="251"/>
      <c r="G7" s="274"/>
      <c r="H7" s="266"/>
      <c r="I7" s="263" t="str">
        <f>'Samle ark'!J50</f>
        <v>t.o.m.500 kvm</v>
      </c>
      <c r="J7" s="264"/>
    </row>
    <row r="8" spans="1:13" ht="14" thickBot="1" x14ac:dyDescent="0.35"/>
    <row r="9" spans="1:13" ht="12.75" customHeight="1" x14ac:dyDescent="0.3">
      <c r="B9" s="150"/>
      <c r="C9" s="219" t="str">
        <f>I1</f>
        <v>Brædde gulv</v>
      </c>
      <c r="D9" s="219"/>
      <c r="E9" s="219"/>
      <c r="F9" s="219"/>
      <c r="G9" s="219"/>
      <c r="H9" s="147">
        <f>Produktionsår</f>
        <v>2014</v>
      </c>
      <c r="I9" s="146"/>
      <c r="J9" s="153">
        <f>OpdateretÅrstal</f>
        <v>2025</v>
      </c>
    </row>
    <row r="10" spans="1:13" ht="12.75" customHeight="1" thickBot="1" x14ac:dyDescent="0.35">
      <c r="B10" s="151" t="s">
        <v>51</v>
      </c>
      <c r="C10" s="237" t="s">
        <v>52</v>
      </c>
      <c r="D10" s="238"/>
      <c r="E10" s="238"/>
      <c r="F10" s="238"/>
      <c r="G10" s="239"/>
      <c r="H10" s="148" t="s">
        <v>53</v>
      </c>
      <c r="I10" s="149" t="s">
        <v>54</v>
      </c>
      <c r="J10" s="152" t="s">
        <v>53</v>
      </c>
    </row>
    <row r="11" spans="1:13" ht="12.75" customHeight="1" x14ac:dyDescent="0.3">
      <c r="B11" s="139" t="s">
        <v>89</v>
      </c>
      <c r="C11" s="240" t="s">
        <v>70</v>
      </c>
      <c r="D11" s="241"/>
      <c r="E11" s="241"/>
      <c r="F11" s="241"/>
      <c r="G11" s="242"/>
      <c r="H11" s="140">
        <v>39.54</v>
      </c>
      <c r="I11" s="145">
        <f>H11*E6</f>
        <v>3954</v>
      </c>
      <c r="J11" s="99">
        <f>I11*(VLOOKUP(OpdateretÅrstal,'Prisliste tillæg'!$A$4:$C$61,3,FALSE)/VLOOKUP(Produktionsår,'Prisliste tillæg'!$A$5:$C$61,3,FALSE))</f>
        <v>6469.4293354673746</v>
      </c>
    </row>
    <row r="12" spans="1:13" ht="12.75" customHeight="1" x14ac:dyDescent="0.3">
      <c r="B12" s="9" t="s">
        <v>71</v>
      </c>
      <c r="C12" s="243"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9" t="s">
        <v>72</v>
      </c>
      <c r="C13" s="203"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05" t="s">
        <v>90</v>
      </c>
      <c r="C14" s="285" t="s">
        <v>75</v>
      </c>
      <c r="D14" s="278"/>
      <c r="E14" s="278"/>
      <c r="F14" s="278"/>
      <c r="G14" s="279"/>
      <c r="H14" s="10">
        <v>4.58</v>
      </c>
      <c r="I14" s="73">
        <f>H14*E6</f>
        <v>458</v>
      </c>
      <c r="J14" s="18">
        <f>I14*(VLOOKUP(OpdateretÅrstal,'Prisliste tillæg'!$A$4:$C$61,3,FALSE)/VLOOKUP(Produktionsår,'Prisliste tillæg'!$A$5:$C$61,3,FALSE))</f>
        <v>749.36738382500198</v>
      </c>
    </row>
    <row r="15" spans="1:13" ht="12.75" customHeight="1" x14ac:dyDescent="0.3">
      <c r="B15" s="105" t="s">
        <v>76</v>
      </c>
      <c r="C15" s="285"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05" t="s">
        <v>78</v>
      </c>
      <c r="C16" s="285"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9"/>
      <c r="C17" s="203"/>
      <c r="D17" s="235"/>
      <c r="E17" s="235"/>
      <c r="F17" s="235"/>
      <c r="G17" s="204"/>
      <c r="H17" s="10"/>
      <c r="I17" s="73"/>
      <c r="J17" s="18"/>
    </row>
    <row r="18" spans="2:10" ht="12.75" customHeight="1" x14ac:dyDescent="0.3">
      <c r="B18" s="9"/>
      <c r="C18" s="203" t="s">
        <v>61</v>
      </c>
      <c r="D18" s="235"/>
      <c r="E18" s="235"/>
      <c r="F18" s="235"/>
      <c r="G18" s="204"/>
      <c r="H18" s="10"/>
      <c r="I18" s="16">
        <f>SUM(I11:I17)</f>
        <v>4536.8600000000006</v>
      </c>
      <c r="J18" s="96">
        <f>I18*(VLOOKUP(OpdateretÅrstal,'Prisliste tillæg'!$A$4:$C$61,3,FALSE)/VLOOKUP(Produktionsår,'Prisliste tillæg'!$A$5:$C$61,3,FALSE))</f>
        <v>7423.0893209176829</v>
      </c>
    </row>
    <row r="19" spans="2:10" ht="12.75" customHeight="1" x14ac:dyDescent="0.3">
      <c r="B19" s="17"/>
      <c r="C19" s="74"/>
      <c r="D19" s="75"/>
      <c r="E19" s="75"/>
      <c r="F19" s="75"/>
      <c r="G19" s="76"/>
      <c r="H19" s="2"/>
      <c r="J19" s="18"/>
    </row>
    <row r="20" spans="2:10" ht="12.75" customHeight="1" thickBot="1" x14ac:dyDescent="0.35">
      <c r="B20" s="40"/>
      <c r="C20" s="276" t="s">
        <v>80</v>
      </c>
      <c r="D20" s="276"/>
      <c r="E20" s="276"/>
      <c r="F20" s="276"/>
      <c r="G20" s="276"/>
      <c r="H20" s="41"/>
      <c r="I20" s="77">
        <f>I18/E6</f>
        <v>45.368600000000008</v>
      </c>
      <c r="J20" s="95">
        <f>I20*(VLOOKUP(OpdateretÅrstal,'Prisliste tillæg'!$A$4:$C$61,3,FALSE)/VLOOKUP(Produktionsår,'Prisliste tillæg'!$A$5:$C$61,3,FALSE))</f>
        <v>74.230893209176827</v>
      </c>
    </row>
    <row r="21" spans="2:10" ht="25.5" customHeight="1" x14ac:dyDescent="0.3"/>
    <row r="22" spans="2:10" ht="27" customHeight="1" x14ac:dyDescent="0.3">
      <c r="C22" s="236"/>
      <c r="D22" s="236"/>
      <c r="E22" s="236"/>
      <c r="F22" s="236"/>
      <c r="G22" s="236"/>
    </row>
    <row r="23" spans="2:10" ht="12.75" customHeight="1" x14ac:dyDescent="0.3"/>
    <row r="24" spans="2:10" ht="12.75" customHeight="1" x14ac:dyDescent="0.3"/>
    <row r="25" spans="2:10" ht="12.75" customHeight="1" x14ac:dyDescent="0.3"/>
    <row r="26" spans="2:10" ht="12.75" customHeight="1" x14ac:dyDescent="0.3"/>
    <row r="27" spans="2:10" ht="12.75" customHeight="1" x14ac:dyDescent="0.3"/>
    <row r="28" spans="2:10" ht="12.75" customHeight="1" x14ac:dyDescent="0.3"/>
    <row r="29" spans="2:10" ht="12.75" customHeight="1" x14ac:dyDescent="0.3"/>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Ark44">
    <tabColor rgb="FF7030A0"/>
  </sheetPr>
  <dimension ref="A1:M29"/>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2.15234375" bestFit="1" customWidth="1"/>
    <col min="11" max="11" width="10.4609375" customWidth="1"/>
    <col min="12" max="12" width="12.15234375" customWidth="1"/>
    <col min="13" max="13" width="12" customWidth="1"/>
  </cols>
  <sheetData>
    <row r="1" spans="1:13" ht="14" thickBot="1" x14ac:dyDescent="0.35">
      <c r="A1" s="282" t="s">
        <v>44</v>
      </c>
      <c r="B1" s="283"/>
      <c r="C1" s="283"/>
      <c r="D1" s="283"/>
      <c r="E1" s="283"/>
      <c r="F1" s="283"/>
      <c r="G1" s="283"/>
      <c r="H1" s="84">
        <v>43</v>
      </c>
      <c r="I1" s="283" t="s">
        <v>66</v>
      </c>
      <c r="J1" s="283"/>
      <c r="K1" s="283"/>
      <c r="L1" s="283"/>
      <c r="M1" s="284"/>
    </row>
    <row r="3" spans="1:13" x14ac:dyDescent="0.3">
      <c r="D3" s="124" t="s">
        <v>46</v>
      </c>
      <c r="E3">
        <v>2014</v>
      </c>
      <c r="F3" t="s">
        <v>67</v>
      </c>
    </row>
    <row r="5" spans="1:13" ht="14" thickBot="1" x14ac:dyDescent="0.35"/>
    <row r="6" spans="1:13" ht="12.75" customHeight="1" x14ac:dyDescent="0.3">
      <c r="B6" s="267" t="str">
        <f>'Samle ark'!B50</f>
        <v xml:space="preserve">Brædt tykkelse </v>
      </c>
      <c r="C6" s="269" t="str">
        <f>'Samle ark'!B51</f>
        <v>t.o.m. 16 mm</v>
      </c>
      <c r="D6" s="271" t="s">
        <v>68</v>
      </c>
      <c r="E6" s="261">
        <f>'Samle ark'!C61</f>
        <v>100</v>
      </c>
      <c r="F6" s="250" t="s">
        <v>63</v>
      </c>
      <c r="G6" s="273" t="s">
        <v>33</v>
      </c>
      <c r="H6" s="265" t="str">
        <f>'Samle ark'!D62</f>
        <v>fra 90 mm</v>
      </c>
      <c r="I6" s="227" t="s">
        <v>50</v>
      </c>
      <c r="J6" s="228"/>
    </row>
    <row r="7" spans="1:13" ht="14" thickBot="1" x14ac:dyDescent="0.35">
      <c r="B7" s="268"/>
      <c r="C7" s="270"/>
      <c r="D7" s="272"/>
      <c r="E7" s="262"/>
      <c r="F7" s="251"/>
      <c r="G7" s="274"/>
      <c r="H7" s="266"/>
      <c r="I7" s="263" t="str">
        <f>'Samle ark'!J50</f>
        <v>t.o.m.500 kvm</v>
      </c>
      <c r="J7" s="264"/>
    </row>
    <row r="8" spans="1:13" ht="14" thickBot="1" x14ac:dyDescent="0.35"/>
    <row r="9" spans="1:13" ht="12.75" customHeight="1" x14ac:dyDescent="0.3">
      <c r="B9" s="150"/>
      <c r="C9" s="219" t="str">
        <f>I1</f>
        <v>Brædde gulv</v>
      </c>
      <c r="D9" s="219"/>
      <c r="E9" s="219"/>
      <c r="F9" s="219"/>
      <c r="G9" s="219"/>
      <c r="H9" s="147">
        <f>Produktionsår</f>
        <v>2014</v>
      </c>
      <c r="I9" s="146"/>
      <c r="J9" s="153">
        <f>OpdateretÅrstal</f>
        <v>2025</v>
      </c>
    </row>
    <row r="10" spans="1:13" ht="12.75" customHeight="1" thickBot="1" x14ac:dyDescent="0.35">
      <c r="B10" s="151" t="s">
        <v>51</v>
      </c>
      <c r="C10" s="237" t="s">
        <v>52</v>
      </c>
      <c r="D10" s="238"/>
      <c r="E10" s="238"/>
      <c r="F10" s="238"/>
      <c r="G10" s="239"/>
      <c r="H10" s="148" t="s">
        <v>53</v>
      </c>
      <c r="I10" s="149" t="s">
        <v>54</v>
      </c>
      <c r="J10" s="152" t="s">
        <v>53</v>
      </c>
    </row>
    <row r="11" spans="1:13" ht="12.75" customHeight="1" x14ac:dyDescent="0.3">
      <c r="B11" s="139" t="s">
        <v>91</v>
      </c>
      <c r="C11" s="240" t="s">
        <v>70</v>
      </c>
      <c r="D11" s="241"/>
      <c r="E11" s="241"/>
      <c r="F11" s="241"/>
      <c r="G11" s="242"/>
      <c r="H11" s="140">
        <v>30.79</v>
      </c>
      <c r="I11" s="145">
        <f>H11*E6</f>
        <v>3079</v>
      </c>
      <c r="J11" s="99">
        <f>I11*(VLOOKUP(OpdateretÅrstal,'Prisliste tillæg'!$A$4:$C$61,3,FALSE)/VLOOKUP(Produktionsår,'Prisliste tillæg'!$A$5:$C$61,3,FALSE))</f>
        <v>5037.7776742296528</v>
      </c>
    </row>
    <row r="12" spans="1:13" ht="12.75" customHeight="1" x14ac:dyDescent="0.3">
      <c r="B12" s="9" t="s">
        <v>71</v>
      </c>
      <c r="C12" s="243"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9" t="s">
        <v>72</v>
      </c>
      <c r="C13" s="203"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05" t="s">
        <v>90</v>
      </c>
      <c r="C14" s="285" t="s">
        <v>75</v>
      </c>
      <c r="D14" s="278"/>
      <c r="E14" s="278"/>
      <c r="F14" s="278"/>
      <c r="G14" s="279"/>
      <c r="H14" s="10">
        <v>4.58</v>
      </c>
      <c r="I14" s="73">
        <f>H14*E6</f>
        <v>458</v>
      </c>
      <c r="J14" s="18">
        <f>I14*(VLOOKUP(OpdateretÅrstal,'Prisliste tillæg'!$A$4:$C$61,3,FALSE)/VLOOKUP(Produktionsår,'Prisliste tillæg'!$A$5:$C$61,3,FALSE))</f>
        <v>749.36738382500198</v>
      </c>
    </row>
    <row r="15" spans="1:13" ht="12.75" customHeight="1" x14ac:dyDescent="0.3">
      <c r="B15" s="105" t="s">
        <v>76</v>
      </c>
      <c r="C15" s="285"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05" t="s">
        <v>78</v>
      </c>
      <c r="C16" s="285"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9"/>
      <c r="C17" s="203"/>
      <c r="D17" s="235"/>
      <c r="E17" s="235"/>
      <c r="F17" s="235"/>
      <c r="G17" s="204"/>
      <c r="H17" s="10"/>
      <c r="I17" s="73"/>
      <c r="J17" s="18"/>
    </row>
    <row r="18" spans="2:10" ht="12.75" customHeight="1" x14ac:dyDescent="0.3">
      <c r="B18" s="9"/>
      <c r="C18" s="203" t="s">
        <v>61</v>
      </c>
      <c r="D18" s="235"/>
      <c r="E18" s="235"/>
      <c r="F18" s="235"/>
      <c r="G18" s="204"/>
      <c r="H18" s="10"/>
      <c r="I18" s="16">
        <f>SUM(I11:I17)</f>
        <v>3661.86</v>
      </c>
      <c r="J18" s="96">
        <f>I18*(VLOOKUP(OpdateretÅrstal,'Prisliste tillæg'!$A$4:$C$61,3,FALSE)/VLOOKUP(Produktionsår,'Prisliste tillæg'!$A$5:$C$61,3,FALSE))</f>
        <v>5991.4376596799602</v>
      </c>
    </row>
    <row r="19" spans="2:10" ht="12.75" customHeight="1" x14ac:dyDescent="0.3">
      <c r="B19" s="17"/>
      <c r="C19" s="74"/>
      <c r="D19" s="75"/>
      <c r="E19" s="75"/>
      <c r="F19" s="75"/>
      <c r="G19" s="76"/>
      <c r="H19" s="2"/>
      <c r="J19" s="18"/>
    </row>
    <row r="20" spans="2:10" ht="12.75" customHeight="1" thickBot="1" x14ac:dyDescent="0.35">
      <c r="B20" s="40"/>
      <c r="C20" s="276" t="s">
        <v>80</v>
      </c>
      <c r="D20" s="276"/>
      <c r="E20" s="276"/>
      <c r="F20" s="276"/>
      <c r="G20" s="276"/>
      <c r="H20" s="41"/>
      <c r="I20" s="77">
        <f>I18/E6</f>
        <v>36.618600000000001</v>
      </c>
      <c r="J20" s="95">
        <f>I20*(VLOOKUP(OpdateretÅrstal,'Prisliste tillæg'!$A$4:$C$61,3,FALSE)/VLOOKUP(Produktionsår,'Prisliste tillæg'!$A$5:$C$61,3,FALSE))</f>
        <v>59.914376596799599</v>
      </c>
    </row>
    <row r="21" spans="2:10" ht="25.5" customHeight="1" x14ac:dyDescent="0.3"/>
    <row r="22" spans="2:10" ht="27" customHeight="1" x14ac:dyDescent="0.3">
      <c r="C22" s="236"/>
      <c r="D22" s="236"/>
      <c r="E22" s="236"/>
      <c r="F22" s="236"/>
      <c r="G22" s="236"/>
    </row>
    <row r="23" spans="2:10" ht="12.75" customHeight="1" x14ac:dyDescent="0.3"/>
    <row r="24" spans="2:10" ht="12.75" customHeight="1" x14ac:dyDescent="0.3"/>
    <row r="25" spans="2:10" ht="12.75" customHeight="1" x14ac:dyDescent="0.3"/>
    <row r="26" spans="2:10" ht="12.75" customHeight="1" x14ac:dyDescent="0.3"/>
    <row r="27" spans="2:10" ht="12.75" customHeight="1" x14ac:dyDescent="0.3"/>
    <row r="28" spans="2:10" ht="12.75" customHeight="1" x14ac:dyDescent="0.3"/>
    <row r="29" spans="2:10" ht="12.75" customHeight="1" x14ac:dyDescent="0.3"/>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Ark45">
    <tabColor rgb="FF7030A0"/>
  </sheetPr>
  <dimension ref="A1:M22"/>
  <sheetViews>
    <sheetView workbookViewId="0">
      <selection sqref="A1:G1"/>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2.15234375" bestFit="1" customWidth="1"/>
    <col min="11" max="11" width="9.4609375" customWidth="1"/>
    <col min="12" max="13" width="12.15234375" customWidth="1"/>
  </cols>
  <sheetData>
    <row r="1" spans="1:13" ht="14" thickBot="1" x14ac:dyDescent="0.35">
      <c r="A1" s="282" t="s">
        <v>44</v>
      </c>
      <c r="B1" s="283"/>
      <c r="C1" s="283"/>
      <c r="D1" s="283"/>
      <c r="E1" s="283"/>
      <c r="F1" s="283"/>
      <c r="G1" s="283"/>
      <c r="H1" s="84">
        <v>44</v>
      </c>
      <c r="I1" s="283" t="s">
        <v>66</v>
      </c>
      <c r="J1" s="283"/>
      <c r="K1" s="283"/>
      <c r="L1" s="283"/>
      <c r="M1" s="284"/>
    </row>
    <row r="3" spans="1:13" x14ac:dyDescent="0.3">
      <c r="D3" s="124" t="s">
        <v>46</v>
      </c>
      <c r="E3">
        <v>2014</v>
      </c>
      <c r="F3" t="s">
        <v>67</v>
      </c>
    </row>
    <row r="5" spans="1:13" ht="14" thickBot="1" x14ac:dyDescent="0.35"/>
    <row r="6" spans="1:13" ht="12.75" customHeight="1" x14ac:dyDescent="0.3">
      <c r="B6" s="267" t="str">
        <f>'Samle ark'!B50</f>
        <v xml:space="preserve">Brædt tykkelse </v>
      </c>
      <c r="C6" s="269" t="str">
        <f>'Samle ark'!B51</f>
        <v>t.o.m. 16 mm</v>
      </c>
      <c r="D6" s="271" t="s">
        <v>68</v>
      </c>
      <c r="E6" s="261">
        <f>'Samle ark'!C61</f>
        <v>100</v>
      </c>
      <c r="F6" s="250" t="s">
        <v>63</v>
      </c>
      <c r="G6" s="273" t="s">
        <v>33</v>
      </c>
      <c r="H6" s="265" t="str">
        <f>'Samle ark'!D63</f>
        <v>fra 130 mm</v>
      </c>
      <c r="I6" s="227" t="s">
        <v>50</v>
      </c>
      <c r="J6" s="228"/>
    </row>
    <row r="7" spans="1:13" ht="14" thickBot="1" x14ac:dyDescent="0.35">
      <c r="B7" s="268"/>
      <c r="C7" s="270"/>
      <c r="D7" s="272"/>
      <c r="E7" s="262"/>
      <c r="F7" s="251"/>
      <c r="G7" s="274"/>
      <c r="H7" s="266"/>
      <c r="I7" s="263" t="str">
        <f>'Samle ark'!J50</f>
        <v>t.o.m.500 kvm</v>
      </c>
      <c r="J7" s="264"/>
    </row>
    <row r="8" spans="1:13" ht="14" thickBot="1" x14ac:dyDescent="0.35"/>
    <row r="9" spans="1:13" ht="12.75" customHeight="1" x14ac:dyDescent="0.3">
      <c r="B9" s="150"/>
      <c r="C9" s="219" t="str">
        <f>I1</f>
        <v>Brædde gulv</v>
      </c>
      <c r="D9" s="219"/>
      <c r="E9" s="219"/>
      <c r="F9" s="219"/>
      <c r="G9" s="219"/>
      <c r="H9" s="147">
        <f>Produktionsår</f>
        <v>2014</v>
      </c>
      <c r="I9" s="146"/>
      <c r="J9" s="153">
        <f>OpdateretÅrstal</f>
        <v>2025</v>
      </c>
    </row>
    <row r="10" spans="1:13" ht="12.75" customHeight="1" thickBot="1" x14ac:dyDescent="0.35">
      <c r="B10" s="151" t="s">
        <v>51</v>
      </c>
      <c r="C10" s="237" t="s">
        <v>52</v>
      </c>
      <c r="D10" s="238"/>
      <c r="E10" s="238"/>
      <c r="F10" s="238"/>
      <c r="G10" s="239"/>
      <c r="H10" s="148" t="s">
        <v>53</v>
      </c>
      <c r="I10" s="149" t="s">
        <v>54</v>
      </c>
      <c r="J10" s="152" t="s">
        <v>53</v>
      </c>
    </row>
    <row r="11" spans="1:13" ht="12.75" customHeight="1" x14ac:dyDescent="0.3">
      <c r="B11" s="139" t="s">
        <v>92</v>
      </c>
      <c r="C11" s="240" t="s">
        <v>70</v>
      </c>
      <c r="D11" s="241"/>
      <c r="E11" s="241"/>
      <c r="F11" s="241"/>
      <c r="G11" s="242"/>
      <c r="H11" s="140">
        <v>27.87</v>
      </c>
      <c r="I11" s="145">
        <f>H11*E6</f>
        <v>2787</v>
      </c>
      <c r="J11" s="99">
        <f>I11*(VLOOKUP(OpdateretÅrstal,'Prisliste tillæg'!$A$4:$C$61,3,FALSE)/VLOOKUP(Produktionsår,'Prisliste tillæg'!$A$5:$C$61,3,FALSE))</f>
        <v>4560.0150627080357</v>
      </c>
    </row>
    <row r="12" spans="1:13" ht="12.75" customHeight="1" x14ac:dyDescent="0.3">
      <c r="B12" s="9" t="s">
        <v>71</v>
      </c>
      <c r="C12" s="243"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9" t="s">
        <v>72</v>
      </c>
      <c r="C13" s="203"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05" t="s">
        <v>90</v>
      </c>
      <c r="C14" s="285" t="s">
        <v>75</v>
      </c>
      <c r="D14" s="278"/>
      <c r="E14" s="278"/>
      <c r="F14" s="278"/>
      <c r="G14" s="279"/>
      <c r="H14" s="10">
        <v>4.58</v>
      </c>
      <c r="I14" s="73">
        <f>H14*E6</f>
        <v>458</v>
      </c>
      <c r="J14" s="18">
        <f>I14*(VLOOKUP(OpdateretÅrstal,'Prisliste tillæg'!$A$4:$C$61,3,FALSE)/VLOOKUP(Produktionsår,'Prisliste tillæg'!$A$5:$C$61,3,FALSE))</f>
        <v>749.36738382500198</v>
      </c>
    </row>
    <row r="15" spans="1:13" ht="12.75" customHeight="1" x14ac:dyDescent="0.3">
      <c r="B15" s="105" t="s">
        <v>76</v>
      </c>
      <c r="C15" s="285"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05" t="s">
        <v>78</v>
      </c>
      <c r="C16" s="285"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9"/>
      <c r="C17" s="203"/>
      <c r="D17" s="235"/>
      <c r="E17" s="235"/>
      <c r="F17" s="235"/>
      <c r="G17" s="204"/>
      <c r="H17" s="10"/>
      <c r="I17" s="73"/>
      <c r="J17" s="18"/>
    </row>
    <row r="18" spans="2:10" ht="12.75" customHeight="1" x14ac:dyDescent="0.3">
      <c r="B18" s="9"/>
      <c r="C18" s="203" t="s">
        <v>61</v>
      </c>
      <c r="D18" s="235"/>
      <c r="E18" s="235"/>
      <c r="F18" s="235"/>
      <c r="G18" s="204"/>
      <c r="H18" s="10"/>
      <c r="I18" s="16">
        <f>SUM(I11:I17)</f>
        <v>3369.86</v>
      </c>
      <c r="J18" s="96">
        <f>I18*(VLOOKUP(OpdateretÅrstal,'Prisliste tillæg'!$A$4:$C$61,3,FALSE)/VLOOKUP(Produktionsår,'Prisliste tillæg'!$A$5:$C$61,3,FALSE))</f>
        <v>5513.6750481583431</v>
      </c>
    </row>
    <row r="19" spans="2:10" ht="12.75" customHeight="1" x14ac:dyDescent="0.3">
      <c r="B19" s="17"/>
      <c r="C19" s="74"/>
      <c r="D19" s="75"/>
      <c r="E19" s="75"/>
      <c r="F19" s="75"/>
      <c r="G19" s="76"/>
      <c r="H19" s="2"/>
      <c r="J19" s="18"/>
    </row>
    <row r="20" spans="2:10" ht="12.75" customHeight="1" thickBot="1" x14ac:dyDescent="0.35">
      <c r="B20" s="40"/>
      <c r="C20" s="276" t="s">
        <v>80</v>
      </c>
      <c r="D20" s="276"/>
      <c r="E20" s="276"/>
      <c r="F20" s="276"/>
      <c r="G20" s="276"/>
      <c r="H20" s="41"/>
      <c r="I20" s="77">
        <f>I18/E6</f>
        <v>33.698599999999999</v>
      </c>
      <c r="J20" s="95">
        <f>I20*(VLOOKUP(OpdateretÅrstal,'Prisliste tillæg'!$A$4:$C$61,3,FALSE)/VLOOKUP(Produktionsår,'Prisliste tillæg'!$A$5:$C$61,3,FALSE))</f>
        <v>55.136750481583427</v>
      </c>
    </row>
    <row r="21" spans="2:10" ht="25.5" customHeight="1" x14ac:dyDescent="0.3"/>
    <row r="22" spans="2:10" ht="25.5" customHeight="1" x14ac:dyDescent="0.3">
      <c r="C22" s="236"/>
      <c r="D22" s="236"/>
      <c r="E22" s="236"/>
      <c r="F22" s="236"/>
      <c r="G22" s="236"/>
    </row>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Ark46">
    <tabColor rgb="FF7030A0"/>
  </sheetPr>
  <dimension ref="A1:M26"/>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2.15234375" bestFit="1" customWidth="1"/>
    <col min="11" max="11" width="9.4609375" customWidth="1"/>
    <col min="12" max="13" width="12.15234375" customWidth="1"/>
  </cols>
  <sheetData>
    <row r="1" spans="1:13" ht="14" thickBot="1" x14ac:dyDescent="0.35">
      <c r="A1" s="282" t="s">
        <v>44</v>
      </c>
      <c r="B1" s="283"/>
      <c r="C1" s="283"/>
      <c r="D1" s="283"/>
      <c r="E1" s="283"/>
      <c r="F1" s="283"/>
      <c r="G1" s="283"/>
      <c r="H1" s="84">
        <v>45</v>
      </c>
      <c r="I1" s="283" t="s">
        <v>66</v>
      </c>
      <c r="J1" s="283"/>
      <c r="K1" s="283"/>
      <c r="L1" s="283"/>
      <c r="M1" s="284"/>
    </row>
    <row r="3" spans="1:13" x14ac:dyDescent="0.3">
      <c r="D3" s="124" t="s">
        <v>46</v>
      </c>
      <c r="E3">
        <v>2014</v>
      </c>
      <c r="F3" t="s">
        <v>67</v>
      </c>
    </row>
    <row r="5" spans="1:13" ht="14" thickBot="1" x14ac:dyDescent="0.35"/>
    <row r="6" spans="1:13" ht="12.75" customHeight="1" x14ac:dyDescent="0.3">
      <c r="B6" s="267" t="str">
        <f>'Samle ark'!B50</f>
        <v xml:space="preserve">Brædt tykkelse </v>
      </c>
      <c r="C6" s="269" t="str">
        <f>'Samle ark'!B51</f>
        <v>t.o.m. 16 mm</v>
      </c>
      <c r="D6" s="271" t="s">
        <v>68</v>
      </c>
      <c r="E6" s="261">
        <f>'Samle ark'!C61</f>
        <v>100</v>
      </c>
      <c r="F6" s="250" t="s">
        <v>63</v>
      </c>
      <c r="G6" s="273" t="s">
        <v>33</v>
      </c>
      <c r="H6" s="265" t="str">
        <f>'Samle ark'!D64</f>
        <v>fra 150mm t.o.m. 210 mm</v>
      </c>
      <c r="I6" s="227" t="s">
        <v>50</v>
      </c>
      <c r="J6" s="228"/>
    </row>
    <row r="7" spans="1:13" ht="14" thickBot="1" x14ac:dyDescent="0.35">
      <c r="B7" s="268"/>
      <c r="C7" s="270"/>
      <c r="D7" s="272"/>
      <c r="E7" s="262"/>
      <c r="F7" s="251"/>
      <c r="G7" s="274"/>
      <c r="H7" s="266"/>
      <c r="I7" s="263" t="str">
        <f>'Samle ark'!J50</f>
        <v>t.o.m.500 kvm</v>
      </c>
      <c r="J7" s="264"/>
    </row>
    <row r="8" spans="1:13" ht="14" thickBot="1" x14ac:dyDescent="0.35"/>
    <row r="9" spans="1:13" ht="12.75" customHeight="1" x14ac:dyDescent="0.3">
      <c r="B9" s="150"/>
      <c r="C9" s="219" t="str">
        <f>I1</f>
        <v>Brædde gulv</v>
      </c>
      <c r="D9" s="219"/>
      <c r="E9" s="219"/>
      <c r="F9" s="219"/>
      <c r="G9" s="219"/>
      <c r="H9" s="147">
        <f>Produktionsår</f>
        <v>2014</v>
      </c>
      <c r="I9" s="146"/>
      <c r="J9" s="153">
        <f>OpdateretÅrstal</f>
        <v>2025</v>
      </c>
    </row>
    <row r="10" spans="1:13" ht="12.75" customHeight="1" thickBot="1" x14ac:dyDescent="0.35">
      <c r="B10" s="151" t="s">
        <v>51</v>
      </c>
      <c r="C10" s="237" t="s">
        <v>52</v>
      </c>
      <c r="D10" s="238"/>
      <c r="E10" s="238"/>
      <c r="F10" s="238"/>
      <c r="G10" s="239"/>
      <c r="H10" s="148" t="s">
        <v>53</v>
      </c>
      <c r="I10" s="149" t="s">
        <v>54</v>
      </c>
      <c r="J10" s="152" t="s">
        <v>53</v>
      </c>
    </row>
    <row r="11" spans="1:13" ht="12.75" customHeight="1" x14ac:dyDescent="0.3">
      <c r="B11" s="139" t="s">
        <v>93</v>
      </c>
      <c r="C11" s="240" t="s">
        <v>70</v>
      </c>
      <c r="D11" s="241"/>
      <c r="E11" s="241"/>
      <c r="F11" s="241"/>
      <c r="G11" s="242"/>
      <c r="H11" s="140">
        <v>24.97</v>
      </c>
      <c r="I11" s="145">
        <f>H11*E6</f>
        <v>2497</v>
      </c>
      <c r="J11" s="99">
        <f>I11*(VLOOKUP(OpdateretÅrstal,'Prisliste tillæg'!$A$4:$C$61,3,FALSE)/VLOOKUP(Produktionsår,'Prisliste tillæg'!$A$5:$C$61,3,FALSE))</f>
        <v>4085.5247978406765</v>
      </c>
    </row>
    <row r="12" spans="1:13" ht="12.75" customHeight="1" x14ac:dyDescent="0.3">
      <c r="B12" s="9" t="s">
        <v>71</v>
      </c>
      <c r="C12" s="243"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9" t="s">
        <v>72</v>
      </c>
      <c r="C13" s="203"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05" t="s">
        <v>90</v>
      </c>
      <c r="C14" s="285" t="s">
        <v>75</v>
      </c>
      <c r="D14" s="278"/>
      <c r="E14" s="278"/>
      <c r="F14" s="278"/>
      <c r="G14" s="279"/>
      <c r="H14" s="10">
        <v>4.58</v>
      </c>
      <c r="I14" s="73">
        <f>H14*E6</f>
        <v>458</v>
      </c>
      <c r="J14" s="18">
        <f>I14*(VLOOKUP(OpdateretÅrstal,'Prisliste tillæg'!$A$4:$C$61,3,FALSE)/VLOOKUP(Produktionsår,'Prisliste tillæg'!$A$5:$C$61,3,FALSE))</f>
        <v>749.36738382500198</v>
      </c>
    </row>
    <row r="15" spans="1:13" ht="12.75" customHeight="1" x14ac:dyDescent="0.3">
      <c r="B15" s="105" t="s">
        <v>76</v>
      </c>
      <c r="C15" s="285"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05" t="s">
        <v>78</v>
      </c>
      <c r="C16" s="285"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9"/>
      <c r="C17" s="203"/>
      <c r="D17" s="235"/>
      <c r="E17" s="235"/>
      <c r="F17" s="235"/>
      <c r="G17" s="204"/>
      <c r="H17" s="10"/>
      <c r="I17" s="73"/>
      <c r="J17" s="18"/>
    </row>
    <row r="18" spans="2:10" ht="12.75" customHeight="1" x14ac:dyDescent="0.3">
      <c r="B18" s="9"/>
      <c r="C18" s="203" t="s">
        <v>61</v>
      </c>
      <c r="D18" s="235"/>
      <c r="E18" s="235"/>
      <c r="F18" s="235"/>
      <c r="G18" s="204"/>
      <c r="H18" s="10"/>
      <c r="I18" s="16">
        <f>SUM(I11:I17)</f>
        <v>3079.86</v>
      </c>
      <c r="J18" s="96">
        <f>I18*(VLOOKUP(OpdateretÅrstal,'Prisliste tillæg'!$A$4:$C$61,3,FALSE)/VLOOKUP(Produktionsår,'Prisliste tillæg'!$A$5:$C$61,3,FALSE))</f>
        <v>5039.1847832909843</v>
      </c>
    </row>
    <row r="19" spans="2:10" ht="12.75" customHeight="1" x14ac:dyDescent="0.3">
      <c r="B19" s="17"/>
      <c r="C19" s="74"/>
      <c r="D19" s="75"/>
      <c r="E19" s="75"/>
      <c r="F19" s="75"/>
      <c r="G19" s="76"/>
      <c r="H19" s="2"/>
      <c r="J19" s="18"/>
    </row>
    <row r="20" spans="2:10" ht="12.75" customHeight="1" thickBot="1" x14ac:dyDescent="0.35">
      <c r="B20" s="40"/>
      <c r="C20" s="276" t="s">
        <v>80</v>
      </c>
      <c r="D20" s="276"/>
      <c r="E20" s="276"/>
      <c r="F20" s="276"/>
      <c r="G20" s="276"/>
      <c r="H20" s="41"/>
      <c r="I20" s="77">
        <f>I18/E6</f>
        <v>30.7986</v>
      </c>
      <c r="J20" s="95">
        <f>I20*(VLOOKUP(OpdateretÅrstal,'Prisliste tillæg'!$A$4:$C$61,3,FALSE)/VLOOKUP(Produktionsår,'Prisliste tillæg'!$A$5:$C$61,3,FALSE))</f>
        <v>50.391847832909839</v>
      </c>
    </row>
    <row r="21" spans="2:10" ht="25.5" customHeight="1" x14ac:dyDescent="0.3"/>
    <row r="22" spans="2:10" ht="26.25" customHeight="1" x14ac:dyDescent="0.3">
      <c r="C22" s="236"/>
      <c r="D22" s="236"/>
      <c r="E22" s="236"/>
      <c r="F22" s="236"/>
      <c r="G22" s="236"/>
    </row>
    <row r="23" spans="2:10" ht="12.75" customHeight="1" x14ac:dyDescent="0.3"/>
    <row r="24" spans="2:10" ht="12.75" customHeight="1" x14ac:dyDescent="0.3"/>
    <row r="25" spans="2:10" ht="12.75" customHeight="1" x14ac:dyDescent="0.3"/>
    <row r="26" spans="2:10" ht="13.5" customHeight="1" x14ac:dyDescent="0.3"/>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Ark47">
    <tabColor rgb="FF7030A0"/>
  </sheetPr>
  <dimension ref="A1:M22"/>
  <sheetViews>
    <sheetView workbookViewId="0">
      <selection activeCell="D6" sqref="D6:D7"/>
    </sheetView>
  </sheetViews>
  <sheetFormatPr defaultRowHeight="13.5" x14ac:dyDescent="0.3"/>
  <cols>
    <col min="2" max="2" width="8" customWidth="1"/>
    <col min="3" max="3" width="12.4609375" customWidth="1"/>
    <col min="4" max="4" width="20.15234375" customWidth="1"/>
    <col min="5" max="6" width="6.15234375" customWidth="1"/>
    <col min="7" max="7" width="15" customWidth="1"/>
    <col min="8" max="8" width="12.765625" customWidth="1"/>
    <col min="9" max="12" width="10.4609375" customWidth="1"/>
    <col min="13" max="13" width="12" customWidth="1"/>
  </cols>
  <sheetData>
    <row r="1" spans="1:13" ht="14" thickBot="1" x14ac:dyDescent="0.35">
      <c r="A1" s="282" t="s">
        <v>44</v>
      </c>
      <c r="B1" s="283"/>
      <c r="C1" s="283"/>
      <c r="D1" s="283"/>
      <c r="E1" s="283"/>
      <c r="F1" s="283"/>
      <c r="G1" s="283"/>
      <c r="H1" s="84">
        <v>46</v>
      </c>
      <c r="I1" s="283" t="s">
        <v>66</v>
      </c>
      <c r="J1" s="283"/>
      <c r="K1" s="283"/>
      <c r="L1" s="283"/>
      <c r="M1" s="284"/>
    </row>
    <row r="3" spans="1:13" x14ac:dyDescent="0.3">
      <c r="D3" s="124" t="s">
        <v>46</v>
      </c>
      <c r="E3">
        <v>2014</v>
      </c>
      <c r="F3" t="s">
        <v>67</v>
      </c>
    </row>
    <row r="5" spans="1:13" ht="14" thickBot="1" x14ac:dyDescent="0.35"/>
    <row r="6" spans="1:13" ht="12.75" customHeight="1" x14ac:dyDescent="0.3">
      <c r="B6" s="267" t="s">
        <v>84</v>
      </c>
      <c r="C6" s="280" t="str">
        <f>'Samle ark'!B66</f>
        <v>&gt;16 mm t.o.m. 23 mm</v>
      </c>
      <c r="D6" s="271" t="s">
        <v>68</v>
      </c>
      <c r="E6" s="261">
        <f>'Samle ark'!C66</f>
        <v>5</v>
      </c>
      <c r="F6" s="250" t="s">
        <v>63</v>
      </c>
      <c r="G6" s="273" t="s">
        <v>33</v>
      </c>
      <c r="H6" s="265" t="str">
        <f>'Samle ark'!D66</f>
        <v>fra 60 mm</v>
      </c>
      <c r="I6" s="227" t="s">
        <v>50</v>
      </c>
      <c r="J6" s="228"/>
    </row>
    <row r="7" spans="1:13" ht="14" thickBot="1" x14ac:dyDescent="0.35">
      <c r="B7" s="268"/>
      <c r="C7" s="281"/>
      <c r="D7" s="272"/>
      <c r="E7" s="262"/>
      <c r="F7" s="251"/>
      <c r="G7" s="274"/>
      <c r="H7" s="266"/>
      <c r="I7" s="229" t="str">
        <f>'Samle ark'!J50</f>
        <v>t.o.m.500 kvm</v>
      </c>
      <c r="J7" s="230"/>
    </row>
    <row r="8" spans="1:13" ht="14" thickBot="1" x14ac:dyDescent="0.35"/>
    <row r="9" spans="1:13" ht="12.75" customHeight="1" x14ac:dyDescent="0.3">
      <c r="B9" s="150"/>
      <c r="C9" s="219" t="str">
        <f>I1</f>
        <v>Brædde gulv</v>
      </c>
      <c r="D9" s="219"/>
      <c r="E9" s="219"/>
      <c r="F9" s="219"/>
      <c r="G9" s="219"/>
      <c r="H9" s="147">
        <f>Produktionsår</f>
        <v>2014</v>
      </c>
      <c r="I9" s="146"/>
      <c r="J9" s="153">
        <f>OpdateretÅrstal</f>
        <v>2025</v>
      </c>
    </row>
    <row r="10" spans="1:13" ht="12.75" customHeight="1" thickBot="1" x14ac:dyDescent="0.35">
      <c r="B10" s="151" t="s">
        <v>51</v>
      </c>
      <c r="C10" s="237" t="s">
        <v>52</v>
      </c>
      <c r="D10" s="238"/>
      <c r="E10" s="238"/>
      <c r="F10" s="238"/>
      <c r="G10" s="239"/>
      <c r="H10" s="148" t="s">
        <v>53</v>
      </c>
      <c r="I10" s="149" t="s">
        <v>54</v>
      </c>
      <c r="J10" s="152" t="s">
        <v>53</v>
      </c>
    </row>
    <row r="11" spans="1:13" ht="12.75" customHeight="1" x14ac:dyDescent="0.3">
      <c r="B11" s="139" t="s">
        <v>94</v>
      </c>
      <c r="C11" s="240" t="s">
        <v>70</v>
      </c>
      <c r="D11" s="241"/>
      <c r="E11" s="241"/>
      <c r="F11" s="241"/>
      <c r="G11" s="242"/>
      <c r="H11" s="140">
        <v>43.09</v>
      </c>
      <c r="I11" s="145">
        <f>H11*E6</f>
        <v>215.45000000000002</v>
      </c>
      <c r="J11" s="99">
        <f>I11*(VLOOKUP(OpdateretÅrstal,'Prisliste tillæg'!$A$4:$C$61,3,FALSE)/VLOOKUP(Produktionsår,'Prisliste tillæg'!$A$5:$C$61,3,FALSE))</f>
        <v>352.51354332990542</v>
      </c>
    </row>
    <row r="12" spans="1:13" ht="12.75" customHeight="1" x14ac:dyDescent="0.3">
      <c r="B12" s="9" t="s">
        <v>71</v>
      </c>
      <c r="C12" s="243"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9" t="s">
        <v>72</v>
      </c>
      <c r="C13" s="203"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05" t="s">
        <v>90</v>
      </c>
      <c r="C14" s="285" t="s">
        <v>75</v>
      </c>
      <c r="D14" s="278"/>
      <c r="E14" s="278"/>
      <c r="F14" s="278"/>
      <c r="G14" s="279"/>
      <c r="H14" s="10">
        <v>4.58</v>
      </c>
      <c r="I14" s="73">
        <f>H14*E6</f>
        <v>22.9</v>
      </c>
      <c r="J14" s="18">
        <f>I14*(VLOOKUP(OpdateretÅrstal,'Prisliste tillæg'!$A$4:$C$61,3,FALSE)/VLOOKUP(Produktionsår,'Prisliste tillæg'!$A$5:$C$61,3,FALSE))</f>
        <v>37.468369191250098</v>
      </c>
    </row>
    <row r="15" spans="1:13" ht="12.75" customHeight="1" x14ac:dyDescent="0.3">
      <c r="B15" s="105" t="s">
        <v>76</v>
      </c>
      <c r="C15" s="285"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05" t="s">
        <v>78</v>
      </c>
      <c r="C16" s="285"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9"/>
      <c r="C17" s="203"/>
      <c r="D17" s="235"/>
      <c r="E17" s="235"/>
      <c r="F17" s="235"/>
      <c r="G17" s="204"/>
      <c r="H17" s="10"/>
      <c r="I17" s="73"/>
      <c r="J17" s="18"/>
    </row>
    <row r="18" spans="2:10" ht="12.75" customHeight="1" x14ac:dyDescent="0.3">
      <c r="B18" s="9"/>
      <c r="C18" s="203" t="s">
        <v>61</v>
      </c>
      <c r="D18" s="235"/>
      <c r="E18" s="235"/>
      <c r="F18" s="235"/>
      <c r="G18" s="204"/>
      <c r="H18" s="10"/>
      <c r="I18" s="16">
        <f>SUM(I11:I17)</f>
        <v>363.21</v>
      </c>
      <c r="J18" s="96">
        <f>I18*(VLOOKUP(OpdateretÅrstal,'Prisliste tillæg'!$A$4:$C$61,3,FALSE)/VLOOKUP(Produktionsår,'Prisliste tillæg'!$A$5:$C$61,3,FALSE))</f>
        <v>594.27451414646055</v>
      </c>
    </row>
    <row r="19" spans="2:10" ht="12.75" customHeight="1" x14ac:dyDescent="0.3">
      <c r="B19" s="17"/>
      <c r="C19" s="74"/>
      <c r="D19" s="75"/>
      <c r="E19" s="75"/>
      <c r="F19" s="75"/>
      <c r="G19" s="76"/>
      <c r="H19" s="2"/>
      <c r="J19" s="18"/>
    </row>
    <row r="20" spans="2:10" ht="12.75" customHeight="1" thickBot="1" x14ac:dyDescent="0.35">
      <c r="B20" s="40"/>
      <c r="C20" s="276" t="s">
        <v>80</v>
      </c>
      <c r="D20" s="276"/>
      <c r="E20" s="276"/>
      <c r="F20" s="276"/>
      <c r="G20" s="276"/>
      <c r="H20" s="41"/>
      <c r="I20" s="77">
        <f>I18/E6</f>
        <v>72.641999999999996</v>
      </c>
      <c r="J20" s="95">
        <f>I20*(VLOOKUP(OpdateretÅrstal,'Prisliste tillæg'!$A$4:$C$61,3,FALSE)/VLOOKUP(Produktionsår,'Prisliste tillæg'!$A$5:$C$61,3,FALSE))</f>
        <v>118.85490282929212</v>
      </c>
    </row>
    <row r="22" spans="2:10" x14ac:dyDescent="0.3">
      <c r="C22" s="236"/>
      <c r="D22" s="236"/>
      <c r="E22" s="236"/>
      <c r="F22" s="236"/>
      <c r="G22" s="236"/>
    </row>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Ark48">
    <tabColor rgb="FF7030A0"/>
  </sheetPr>
  <dimension ref="A1:M29"/>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2" width="10.4609375" customWidth="1"/>
    <col min="13" max="13" width="12" customWidth="1"/>
  </cols>
  <sheetData>
    <row r="1" spans="1:13" ht="14" thickBot="1" x14ac:dyDescent="0.35">
      <c r="A1" s="282" t="s">
        <v>44</v>
      </c>
      <c r="B1" s="283"/>
      <c r="C1" s="283"/>
      <c r="D1" s="283"/>
      <c r="E1" s="283"/>
      <c r="F1" s="283"/>
      <c r="G1" s="283"/>
      <c r="H1" s="84">
        <v>47</v>
      </c>
      <c r="I1" s="283" t="s">
        <v>66</v>
      </c>
      <c r="J1" s="283"/>
      <c r="K1" s="283"/>
      <c r="L1" s="283"/>
      <c r="M1" s="284"/>
    </row>
    <row r="3" spans="1:13" x14ac:dyDescent="0.3">
      <c r="D3" s="124" t="s">
        <v>46</v>
      </c>
      <c r="E3">
        <v>2014</v>
      </c>
      <c r="F3" t="s">
        <v>67</v>
      </c>
    </row>
    <row r="5" spans="1:13" ht="14" thickBot="1" x14ac:dyDescent="0.35"/>
    <row r="6" spans="1:13" ht="12.75" customHeight="1" x14ac:dyDescent="0.3">
      <c r="B6" s="267" t="s">
        <v>84</v>
      </c>
      <c r="C6" s="280" t="str">
        <f>'Samle ark'!B66</f>
        <v>&gt;16 mm t.o.m. 23 mm</v>
      </c>
      <c r="D6" s="271" t="s">
        <v>68</v>
      </c>
      <c r="E6" s="261">
        <f>'Samle ark'!C66</f>
        <v>5</v>
      </c>
      <c r="F6" s="250" t="s">
        <v>63</v>
      </c>
      <c r="G6" s="273" t="s">
        <v>33</v>
      </c>
      <c r="H6" s="265" t="str">
        <f>'Samle ark'!D67</f>
        <v>fra 90 mm</v>
      </c>
      <c r="I6" s="227" t="s">
        <v>50</v>
      </c>
      <c r="J6" s="228"/>
    </row>
    <row r="7" spans="1:13" ht="14" thickBot="1" x14ac:dyDescent="0.35">
      <c r="B7" s="268"/>
      <c r="C7" s="281"/>
      <c r="D7" s="272"/>
      <c r="E7" s="262"/>
      <c r="F7" s="251"/>
      <c r="G7" s="274"/>
      <c r="H7" s="266"/>
      <c r="I7" s="229" t="str">
        <f>'Samle ark'!J50</f>
        <v>t.o.m.500 kvm</v>
      </c>
      <c r="J7" s="230"/>
    </row>
    <row r="8" spans="1:13" ht="14" thickBot="1" x14ac:dyDescent="0.35"/>
    <row r="9" spans="1:13" ht="12.75" customHeight="1" x14ac:dyDescent="0.3">
      <c r="B9" s="150"/>
      <c r="C9" s="219" t="str">
        <f>I1</f>
        <v>Brædde gulv</v>
      </c>
      <c r="D9" s="219"/>
      <c r="E9" s="219"/>
      <c r="F9" s="219"/>
      <c r="G9" s="219"/>
      <c r="H9" s="147">
        <f>Produktionsår</f>
        <v>2014</v>
      </c>
      <c r="I9" s="146"/>
      <c r="J9" s="153">
        <f>OpdateretÅrstal</f>
        <v>2025</v>
      </c>
    </row>
    <row r="10" spans="1:13" ht="12.75" customHeight="1" thickBot="1" x14ac:dyDescent="0.35">
      <c r="B10" s="151" t="s">
        <v>51</v>
      </c>
      <c r="C10" s="237" t="s">
        <v>52</v>
      </c>
      <c r="D10" s="238"/>
      <c r="E10" s="238"/>
      <c r="F10" s="238"/>
      <c r="G10" s="239"/>
      <c r="H10" s="148" t="s">
        <v>53</v>
      </c>
      <c r="I10" s="149" t="s">
        <v>54</v>
      </c>
      <c r="J10" s="152" t="s">
        <v>53</v>
      </c>
    </row>
    <row r="11" spans="1:13" ht="12.75" customHeight="1" x14ac:dyDescent="0.3">
      <c r="B11" s="139" t="s">
        <v>95</v>
      </c>
      <c r="C11" s="240" t="s">
        <v>70</v>
      </c>
      <c r="D11" s="241"/>
      <c r="E11" s="241"/>
      <c r="F11" s="241"/>
      <c r="G11" s="242"/>
      <c r="H11" s="140">
        <v>33.56</v>
      </c>
      <c r="I11" s="145">
        <f>H11*E6</f>
        <v>167.8</v>
      </c>
      <c r="J11" s="99">
        <f>I11*(VLOOKUP(OpdateretÅrstal,'Prisliste tillæg'!$A$4:$C$61,3,FALSE)/VLOOKUP(Produktionsår,'Prisliste tillæg'!$A$5:$C$61,3,FALSE))</f>
        <v>274.54988429221692</v>
      </c>
    </row>
    <row r="12" spans="1:13" ht="12.75" customHeight="1" x14ac:dyDescent="0.3">
      <c r="B12" s="9" t="s">
        <v>71</v>
      </c>
      <c r="C12" s="243"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9" t="s">
        <v>72</v>
      </c>
      <c r="C13" s="203"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05" t="s">
        <v>90</v>
      </c>
      <c r="C14" s="285" t="s">
        <v>75</v>
      </c>
      <c r="D14" s="278"/>
      <c r="E14" s="278"/>
      <c r="F14" s="278"/>
      <c r="G14" s="279"/>
      <c r="H14" s="10">
        <v>4.58</v>
      </c>
      <c r="I14" s="73">
        <f>H14*E6</f>
        <v>22.9</v>
      </c>
      <c r="J14" s="18">
        <f>I14*(VLOOKUP(OpdateretÅrstal,'Prisliste tillæg'!$A$4:$C$61,3,FALSE)/VLOOKUP(Produktionsår,'Prisliste tillæg'!$A$5:$C$61,3,FALSE))</f>
        <v>37.468369191250098</v>
      </c>
    </row>
    <row r="15" spans="1:13" ht="12.75" customHeight="1" x14ac:dyDescent="0.3">
      <c r="B15" s="105" t="s">
        <v>76</v>
      </c>
      <c r="C15" s="285"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05" t="s">
        <v>78</v>
      </c>
      <c r="C16" s="285"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9"/>
      <c r="C17" s="203"/>
      <c r="D17" s="235"/>
      <c r="E17" s="235"/>
      <c r="F17" s="235"/>
      <c r="G17" s="204"/>
      <c r="H17" s="10"/>
      <c r="I17" s="73"/>
      <c r="J17" s="18"/>
    </row>
    <row r="18" spans="2:10" ht="12.75" customHeight="1" x14ac:dyDescent="0.3">
      <c r="B18" s="9"/>
      <c r="C18" s="203" t="s">
        <v>61</v>
      </c>
      <c r="D18" s="235"/>
      <c r="E18" s="235"/>
      <c r="F18" s="235"/>
      <c r="G18" s="204"/>
      <c r="H18" s="10"/>
      <c r="I18" s="16">
        <f>SUM(I11:I17)</f>
        <v>315.56</v>
      </c>
      <c r="J18" s="96">
        <f>I18*(VLOOKUP(OpdateretÅrstal,'Prisliste tillæg'!$A$4:$C$61,3,FALSE)/VLOOKUP(Produktionsår,'Prisliste tillæg'!$A$5:$C$61,3,FALSE))</f>
        <v>516.3108551087721</v>
      </c>
    </row>
    <row r="19" spans="2:10" ht="12.75" customHeight="1" x14ac:dyDescent="0.3">
      <c r="B19" s="17"/>
      <c r="C19" s="74"/>
      <c r="D19" s="75"/>
      <c r="E19" s="75"/>
      <c r="F19" s="75"/>
      <c r="G19" s="76"/>
      <c r="H19" s="2"/>
      <c r="J19" s="18"/>
    </row>
    <row r="20" spans="2:10" ht="12.75" customHeight="1" thickBot="1" x14ac:dyDescent="0.35">
      <c r="B20" s="40"/>
      <c r="C20" s="276" t="s">
        <v>80</v>
      </c>
      <c r="D20" s="276"/>
      <c r="E20" s="276"/>
      <c r="F20" s="276"/>
      <c r="G20" s="276"/>
      <c r="H20" s="41"/>
      <c r="I20" s="77">
        <f>I18/E6</f>
        <v>63.112000000000002</v>
      </c>
      <c r="J20" s="95">
        <f>I20*(VLOOKUP(OpdateretÅrstal,'Prisliste tillæg'!$A$4:$C$61,3,FALSE)/VLOOKUP(Produktionsår,'Prisliste tillæg'!$A$5:$C$61,3,FALSE))</f>
        <v>103.26217102175443</v>
      </c>
    </row>
    <row r="22" spans="2:10" ht="27" customHeight="1" x14ac:dyDescent="0.3">
      <c r="C22" s="236"/>
      <c r="D22" s="236"/>
      <c r="E22" s="236"/>
      <c r="F22" s="236"/>
      <c r="G22" s="236"/>
    </row>
    <row r="23" spans="2:10" ht="12.75" customHeight="1" x14ac:dyDescent="0.3"/>
    <row r="24" spans="2:10" ht="12.75" customHeight="1" x14ac:dyDescent="0.3"/>
    <row r="25" spans="2:10" ht="12.75" customHeight="1" x14ac:dyDescent="0.3"/>
    <row r="26" spans="2:10" ht="12.75" customHeight="1" x14ac:dyDescent="0.3"/>
    <row r="27" spans="2:10" ht="12.75" customHeight="1" x14ac:dyDescent="0.3"/>
    <row r="28" spans="2:10" ht="12.75" customHeight="1" x14ac:dyDescent="0.3"/>
    <row r="29" spans="2:10" ht="12.75" customHeight="1" x14ac:dyDescent="0.3"/>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Ark49">
    <tabColor rgb="FF7030A0"/>
  </sheetPr>
  <dimension ref="A1:M22"/>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0.4609375" customWidth="1"/>
    <col min="11" max="11" width="9.4609375" customWidth="1"/>
    <col min="12" max="13" width="10.4609375" customWidth="1"/>
  </cols>
  <sheetData>
    <row r="1" spans="1:13" ht="14" thickBot="1" x14ac:dyDescent="0.35">
      <c r="A1" s="282" t="s">
        <v>44</v>
      </c>
      <c r="B1" s="283"/>
      <c r="C1" s="283"/>
      <c r="D1" s="283"/>
      <c r="E1" s="283"/>
      <c r="F1" s="283"/>
      <c r="G1" s="283"/>
      <c r="H1" s="84">
        <v>48</v>
      </c>
      <c r="I1" s="283" t="s">
        <v>66</v>
      </c>
      <c r="J1" s="283"/>
      <c r="K1" s="283"/>
      <c r="L1" s="283"/>
      <c r="M1" s="284"/>
    </row>
    <row r="3" spans="1:13" x14ac:dyDescent="0.3">
      <c r="D3" s="124" t="s">
        <v>46</v>
      </c>
      <c r="E3">
        <v>2014</v>
      </c>
      <c r="F3" t="s">
        <v>67</v>
      </c>
    </row>
    <row r="5" spans="1:13" ht="14" thickBot="1" x14ac:dyDescent="0.35"/>
    <row r="6" spans="1:13" ht="12.75" customHeight="1" x14ac:dyDescent="0.3">
      <c r="B6" s="267" t="s">
        <v>84</v>
      </c>
      <c r="C6" s="280" t="str">
        <f>'Samle ark'!B66</f>
        <v>&gt;16 mm t.o.m. 23 mm</v>
      </c>
      <c r="D6" s="271" t="s">
        <v>68</v>
      </c>
      <c r="E6" s="261">
        <f>'Samle ark'!C66</f>
        <v>5</v>
      </c>
      <c r="F6" s="250" t="s">
        <v>63</v>
      </c>
      <c r="G6" s="273" t="s">
        <v>33</v>
      </c>
      <c r="H6" s="265" t="str">
        <f>'Samle ark'!D68</f>
        <v>fra 130 mm</v>
      </c>
      <c r="I6" s="227" t="s">
        <v>50</v>
      </c>
      <c r="J6" s="228"/>
    </row>
    <row r="7" spans="1:13" ht="14" thickBot="1" x14ac:dyDescent="0.35">
      <c r="B7" s="268"/>
      <c r="C7" s="281"/>
      <c r="D7" s="272"/>
      <c r="E7" s="262"/>
      <c r="F7" s="251"/>
      <c r="G7" s="274"/>
      <c r="H7" s="266"/>
      <c r="I7" s="229" t="str">
        <f>'Samle ark'!J50</f>
        <v>t.o.m.500 kvm</v>
      </c>
      <c r="J7" s="230"/>
    </row>
    <row r="8" spans="1:13" ht="14" thickBot="1" x14ac:dyDescent="0.35"/>
    <row r="9" spans="1:13" ht="12.75" customHeight="1" x14ac:dyDescent="0.3">
      <c r="B9" s="150"/>
      <c r="C9" s="219" t="str">
        <f>I1</f>
        <v>Brædde gulv</v>
      </c>
      <c r="D9" s="219"/>
      <c r="E9" s="219"/>
      <c r="F9" s="219"/>
      <c r="G9" s="219"/>
      <c r="H9" s="147">
        <f>Produktionsår</f>
        <v>2014</v>
      </c>
      <c r="I9" s="146"/>
      <c r="J9" s="153">
        <f>OpdateretÅrstal</f>
        <v>2025</v>
      </c>
    </row>
    <row r="10" spans="1:13" ht="12.75" customHeight="1" thickBot="1" x14ac:dyDescent="0.35">
      <c r="B10" s="151" t="s">
        <v>51</v>
      </c>
      <c r="C10" s="237" t="s">
        <v>52</v>
      </c>
      <c r="D10" s="238"/>
      <c r="E10" s="238"/>
      <c r="F10" s="238"/>
      <c r="G10" s="239"/>
      <c r="H10" s="148" t="s">
        <v>53</v>
      </c>
      <c r="I10" s="149" t="s">
        <v>54</v>
      </c>
      <c r="J10" s="152" t="s">
        <v>53</v>
      </c>
    </row>
    <row r="11" spans="1:13" ht="12.75" customHeight="1" x14ac:dyDescent="0.3">
      <c r="B11" s="139" t="s">
        <v>96</v>
      </c>
      <c r="C11" s="240" t="s">
        <v>70</v>
      </c>
      <c r="D11" s="241"/>
      <c r="E11" s="241"/>
      <c r="F11" s="241"/>
      <c r="G11" s="242"/>
      <c r="H11" s="140">
        <v>30.37</v>
      </c>
      <c r="I11" s="145">
        <f>H11*E6</f>
        <v>151.85</v>
      </c>
      <c r="J11" s="99">
        <f>I11*(VLOOKUP(OpdateretÅrstal,'Prisliste tillæg'!$A$4:$C$61,3,FALSE)/VLOOKUP(Produktionsår,'Prisliste tillæg'!$A$5:$C$61,3,FALSE))</f>
        <v>248.4529197245121</v>
      </c>
    </row>
    <row r="12" spans="1:13" ht="12.75" customHeight="1" x14ac:dyDescent="0.3">
      <c r="B12" s="9" t="s">
        <v>71</v>
      </c>
      <c r="C12" s="243"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9" t="s">
        <v>72</v>
      </c>
      <c r="C13" s="203"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05" t="s">
        <v>90</v>
      </c>
      <c r="C14" s="285" t="s">
        <v>75</v>
      </c>
      <c r="D14" s="278"/>
      <c r="E14" s="278"/>
      <c r="F14" s="278"/>
      <c r="G14" s="279"/>
      <c r="H14" s="10">
        <v>4.58</v>
      </c>
      <c r="I14" s="73">
        <f>H14*E6</f>
        <v>22.9</v>
      </c>
      <c r="J14" s="18">
        <f>I14*(VLOOKUP(OpdateretÅrstal,'Prisliste tillæg'!$A$4:$C$61,3,FALSE)/VLOOKUP(Produktionsår,'Prisliste tillæg'!$A$5:$C$61,3,FALSE))</f>
        <v>37.468369191250098</v>
      </c>
    </row>
    <row r="15" spans="1:13" ht="12.75" customHeight="1" x14ac:dyDescent="0.3">
      <c r="B15" s="105" t="s">
        <v>76</v>
      </c>
      <c r="C15" s="285"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05" t="s">
        <v>78</v>
      </c>
      <c r="C16" s="285"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9"/>
      <c r="C17" s="203"/>
      <c r="D17" s="235"/>
      <c r="E17" s="235"/>
      <c r="F17" s="235"/>
      <c r="G17" s="204"/>
      <c r="H17" s="10"/>
      <c r="I17" s="73"/>
      <c r="J17" s="18"/>
    </row>
    <row r="18" spans="2:10" ht="12.75" customHeight="1" x14ac:dyDescent="0.3">
      <c r="B18" s="9"/>
      <c r="C18" s="203" t="s">
        <v>61</v>
      </c>
      <c r="D18" s="235"/>
      <c r="E18" s="235"/>
      <c r="F18" s="235"/>
      <c r="G18" s="204"/>
      <c r="H18" s="10"/>
      <c r="I18" s="16">
        <f>SUM(I11:I17)</f>
        <v>299.60999999999996</v>
      </c>
      <c r="J18" s="96">
        <f>I18*(VLOOKUP(OpdateretÅrstal,'Prisliste tillæg'!$A$4:$C$61,3,FALSE)/VLOOKUP(Produktionsår,'Prisliste tillæg'!$A$5:$C$61,3,FALSE))</f>
        <v>490.21389054106726</v>
      </c>
    </row>
    <row r="19" spans="2:10" ht="12.75" customHeight="1" x14ac:dyDescent="0.3">
      <c r="B19" s="17"/>
      <c r="C19" s="74"/>
      <c r="D19" s="75"/>
      <c r="E19" s="75"/>
      <c r="F19" s="75"/>
      <c r="G19" s="76"/>
      <c r="H19" s="2"/>
      <c r="J19" s="18"/>
    </row>
    <row r="20" spans="2:10" ht="12.75" customHeight="1" thickBot="1" x14ac:dyDescent="0.35">
      <c r="B20" s="40"/>
      <c r="C20" s="276" t="s">
        <v>80</v>
      </c>
      <c r="D20" s="276"/>
      <c r="E20" s="276"/>
      <c r="F20" s="276"/>
      <c r="G20" s="276"/>
      <c r="H20" s="41"/>
      <c r="I20" s="77">
        <f>I18/E6</f>
        <v>59.92199999999999</v>
      </c>
      <c r="J20" s="95">
        <f>I20*(VLOOKUP(OpdateretÅrstal,'Prisliste tillæg'!$A$4:$C$61,3,FALSE)/VLOOKUP(Produktionsår,'Prisliste tillæg'!$A$5:$C$61,3,FALSE))</f>
        <v>98.042778108213454</v>
      </c>
    </row>
    <row r="22" spans="2:10" ht="25.5" customHeight="1" x14ac:dyDescent="0.3">
      <c r="C22" s="236"/>
      <c r="D22" s="236"/>
      <c r="E22" s="236"/>
      <c r="F22" s="236"/>
      <c r="G22" s="236"/>
    </row>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tabColor rgb="FF92D050"/>
  </sheetPr>
  <dimension ref="A1:K24"/>
  <sheetViews>
    <sheetView workbookViewId="0">
      <selection activeCell="D6" sqref="D6:D7"/>
    </sheetView>
  </sheetViews>
  <sheetFormatPr defaultRowHeight="13.5" x14ac:dyDescent="0.3"/>
  <cols>
    <col min="3" max="3" width="12.23046875" customWidth="1"/>
    <col min="5" max="5" width="21.61328125" customWidth="1"/>
    <col min="6" max="6" width="9.4609375" customWidth="1"/>
    <col min="7" max="8" width="10.4609375" customWidth="1"/>
    <col min="9" max="9" width="9.4609375" customWidth="1"/>
    <col min="10" max="11" width="12.15234375" customWidth="1"/>
  </cols>
  <sheetData>
    <row r="1" spans="1:11" ht="14" thickBot="1" x14ac:dyDescent="0.35">
      <c r="A1" s="245" t="s">
        <v>44</v>
      </c>
      <c r="B1" s="246"/>
      <c r="C1" s="246"/>
      <c r="D1" s="246"/>
      <c r="E1" s="246"/>
      <c r="F1" s="85">
        <v>4</v>
      </c>
      <c r="G1" s="246" t="s">
        <v>45</v>
      </c>
      <c r="H1" s="246"/>
      <c r="I1" s="246"/>
      <c r="J1" s="246"/>
      <c r="K1" s="247"/>
    </row>
    <row r="3" spans="1:11" x14ac:dyDescent="0.3">
      <c r="C3" s="124" t="s">
        <v>46</v>
      </c>
      <c r="D3">
        <v>2014</v>
      </c>
      <c r="E3" t="s">
        <v>47</v>
      </c>
    </row>
    <row r="5" spans="1:11" ht="14" thickBot="1" x14ac:dyDescent="0.35"/>
    <row r="6" spans="1:11" x14ac:dyDescent="0.3">
      <c r="B6" s="223" t="s">
        <v>48</v>
      </c>
      <c r="C6" s="224"/>
      <c r="D6" s="248">
        <f>'Samle ark'!D41</f>
        <v>5</v>
      </c>
      <c r="E6" s="250" t="s">
        <v>63</v>
      </c>
      <c r="F6" s="86"/>
      <c r="G6" s="227" t="s">
        <v>50</v>
      </c>
      <c r="H6" s="228"/>
    </row>
    <row r="7" spans="1:11" ht="14" thickBot="1" x14ac:dyDescent="0.35">
      <c r="B7" s="225"/>
      <c r="C7" s="226"/>
      <c r="D7" s="249"/>
      <c r="E7" s="251"/>
      <c r="F7" s="87"/>
      <c r="G7" s="229" t="str">
        <f>'Samle ark'!J40</f>
        <v>t.o.m.500 kvm</v>
      </c>
      <c r="H7" s="230"/>
    </row>
    <row r="8" spans="1:11" ht="14" thickBot="1" x14ac:dyDescent="0.35"/>
    <row r="9" spans="1:11" ht="12.75" customHeight="1" x14ac:dyDescent="0.3">
      <c r="B9" s="150"/>
      <c r="C9" s="219" t="str">
        <f>G1</f>
        <v>Undergulv</v>
      </c>
      <c r="D9" s="219"/>
      <c r="E9" s="219"/>
      <c r="F9" s="147">
        <f>Produktionsår</f>
        <v>2014</v>
      </c>
      <c r="G9" s="146"/>
      <c r="H9" s="142">
        <f>'Samle ark'!K7</f>
        <v>2025</v>
      </c>
    </row>
    <row r="10" spans="1:11" ht="12.75" customHeight="1" thickBot="1" x14ac:dyDescent="0.35">
      <c r="B10" s="151" t="s">
        <v>51</v>
      </c>
      <c r="C10" s="237" t="s">
        <v>52</v>
      </c>
      <c r="D10" s="238"/>
      <c r="E10" s="239"/>
      <c r="F10" s="148" t="s">
        <v>53</v>
      </c>
      <c r="G10" s="149" t="s">
        <v>54</v>
      </c>
      <c r="H10" s="143" t="s">
        <v>53</v>
      </c>
    </row>
    <row r="11" spans="1:11" ht="12.75" customHeight="1" x14ac:dyDescent="0.3">
      <c r="B11" s="139" t="s">
        <v>64</v>
      </c>
      <c r="C11" s="240" t="s">
        <v>56</v>
      </c>
      <c r="D11" s="241"/>
      <c r="E11" s="242"/>
      <c r="F11" s="140">
        <v>20.170000000000002</v>
      </c>
      <c r="G11" s="145">
        <f>F11*D6</f>
        <v>100.85000000000001</v>
      </c>
      <c r="H11" s="99">
        <f>G11*(VLOOKUP(OpdateretÅrstal,'Prisliste tillæg'!$A$4:$C$61,3,FALSE)/VLOOKUP(Produktionsår,'Prisliste tillæg'!$A$5:$C$61,3,FALSE))</f>
        <v>165.00808004094205</v>
      </c>
    </row>
    <row r="12" spans="1:11" ht="12.75" customHeight="1" x14ac:dyDescent="0.3">
      <c r="B12" s="9" t="s">
        <v>57</v>
      </c>
      <c r="C12" s="243" t="s">
        <v>58</v>
      </c>
      <c r="D12" s="243"/>
      <c r="E12" s="243"/>
      <c r="F12" s="10">
        <v>31.02</v>
      </c>
      <c r="G12" s="73">
        <f>F12</f>
        <v>31.02</v>
      </c>
      <c r="H12" s="18">
        <f>G12*(VLOOKUP(OpdateretÅrstal,'Prisliste tillæg'!$A$4:$C$61,3,FALSE)/VLOOKUP(Produktionsår,'Prisliste tillæg'!$A$5:$C$61,3,FALSE))</f>
        <v>50.754096607536155</v>
      </c>
    </row>
    <row r="13" spans="1:11" ht="12.75" customHeight="1" x14ac:dyDescent="0.3">
      <c r="B13" s="9" t="s">
        <v>59</v>
      </c>
      <c r="C13" s="203" t="s">
        <v>60</v>
      </c>
      <c r="D13" s="235"/>
      <c r="E13" s="204"/>
      <c r="F13" s="10">
        <v>86.06</v>
      </c>
      <c r="G13" s="16">
        <f>F13</f>
        <v>86.06</v>
      </c>
      <c r="H13" s="18">
        <f>G13*(VLOOKUP(OpdateretÅrstal,'Prisliste tillæg'!$A$4:$C$61,3,FALSE)/VLOOKUP(Produktionsår,'Prisliste tillæg'!$A$5:$C$61,3,FALSE))</f>
        <v>140.80907653270671</v>
      </c>
    </row>
    <row r="14" spans="1:11" ht="12.75" customHeight="1" x14ac:dyDescent="0.3">
      <c r="B14" s="9"/>
      <c r="C14" s="252"/>
      <c r="D14" s="253"/>
      <c r="E14" s="254"/>
      <c r="F14" s="10"/>
      <c r="G14" s="141"/>
      <c r="H14" s="18"/>
    </row>
    <row r="15" spans="1:11" ht="12.75" customHeight="1" x14ac:dyDescent="0.3">
      <c r="B15" s="9"/>
      <c r="C15" s="203" t="s">
        <v>61</v>
      </c>
      <c r="D15" s="235"/>
      <c r="E15" s="204"/>
      <c r="F15" s="10"/>
      <c r="G15" s="73">
        <f>SUM(G11:G13)</f>
        <v>217.93</v>
      </c>
      <c r="H15" s="94">
        <f>G15*(VLOOKUP(OpdateretÅrstal,'Prisliste tillæg'!$A$4:$C$61,3,FALSE)/VLOOKUP(Produktionsår,'Prisliste tillæg'!$A$5:$C$61,3,FALSE))</f>
        <v>356.57125318118489</v>
      </c>
    </row>
    <row r="16" spans="1:11" ht="12.75" customHeight="1" x14ac:dyDescent="0.3">
      <c r="B16" s="17"/>
      <c r="C16" s="203"/>
      <c r="D16" s="235"/>
      <c r="E16" s="204"/>
      <c r="F16" s="2"/>
      <c r="H16" s="18"/>
    </row>
    <row r="17" spans="2:8" ht="12.75" customHeight="1" thickBot="1" x14ac:dyDescent="0.35">
      <c r="B17" s="40"/>
      <c r="C17" s="201" t="s">
        <v>62</v>
      </c>
      <c r="D17" s="244"/>
      <c r="E17" s="202"/>
      <c r="F17" s="41"/>
      <c r="G17" s="98">
        <f>G15/D6</f>
        <v>43.585999999999999</v>
      </c>
      <c r="H17" s="95">
        <f>G17*(VLOOKUP(OpdateretÅrstal,'Prisliste tillæg'!$A$4:$C$61,3,FALSE)/VLOOKUP(Produktionsår,'Prisliste tillæg'!$A$5:$C$61,3,FALSE))</f>
        <v>71.314250636236977</v>
      </c>
    </row>
    <row r="19" spans="2:8" ht="24.75" customHeight="1" x14ac:dyDescent="0.3">
      <c r="C19" s="236"/>
      <c r="D19" s="236"/>
      <c r="E19" s="236"/>
    </row>
    <row r="24" spans="2:8" x14ac:dyDescent="0.3">
      <c r="E24" s="125"/>
    </row>
  </sheetData>
  <mergeCells count="17">
    <mergeCell ref="C15:E15"/>
    <mergeCell ref="C16:E16"/>
    <mergeCell ref="C19:E19"/>
    <mergeCell ref="C10:E10"/>
    <mergeCell ref="C11:E11"/>
    <mergeCell ref="C12:E12"/>
    <mergeCell ref="C17:E17"/>
    <mergeCell ref="C14:E14"/>
    <mergeCell ref="C13:E13"/>
    <mergeCell ref="C9:E9"/>
    <mergeCell ref="A1:E1"/>
    <mergeCell ref="G1:K1"/>
    <mergeCell ref="B6:C7"/>
    <mergeCell ref="G6:H6"/>
    <mergeCell ref="G7:H7"/>
    <mergeCell ref="D6:D7"/>
    <mergeCell ref="E6:E7"/>
  </mergeCells>
  <pageMargins left="0.7" right="0.7" top="0.75" bottom="0.75" header="0.3" footer="0.3"/>
  <pageSetup paperSize="8"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Ark50">
    <tabColor rgb="FF7030A0"/>
  </sheetPr>
  <dimension ref="A1:M22"/>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0.4609375" customWidth="1"/>
    <col min="11" max="11" width="9.4609375" customWidth="1"/>
    <col min="12" max="13" width="12.15234375" customWidth="1"/>
  </cols>
  <sheetData>
    <row r="1" spans="1:13" ht="14" thickBot="1" x14ac:dyDescent="0.35">
      <c r="A1" s="282" t="s">
        <v>44</v>
      </c>
      <c r="B1" s="283"/>
      <c r="C1" s="283"/>
      <c r="D1" s="283"/>
      <c r="E1" s="283"/>
      <c r="F1" s="283"/>
      <c r="G1" s="283"/>
      <c r="H1" s="84">
        <v>49</v>
      </c>
      <c r="I1" s="283" t="s">
        <v>66</v>
      </c>
      <c r="J1" s="283"/>
      <c r="K1" s="283"/>
      <c r="L1" s="283"/>
      <c r="M1" s="284"/>
    </row>
    <row r="3" spans="1:13" x14ac:dyDescent="0.3">
      <c r="D3" s="124" t="s">
        <v>46</v>
      </c>
      <c r="E3">
        <v>2014</v>
      </c>
      <c r="F3" t="s">
        <v>67</v>
      </c>
    </row>
    <row r="5" spans="1:13" ht="14" thickBot="1" x14ac:dyDescent="0.35"/>
    <row r="6" spans="1:13" ht="12.75" customHeight="1" x14ac:dyDescent="0.3">
      <c r="B6" s="267" t="s">
        <v>84</v>
      </c>
      <c r="C6" s="280" t="str">
        <f>'Samle ark'!B66</f>
        <v>&gt;16 mm t.o.m. 23 mm</v>
      </c>
      <c r="D6" s="271" t="s">
        <v>68</v>
      </c>
      <c r="E6" s="261">
        <f>'Samle ark'!C66</f>
        <v>5</v>
      </c>
      <c r="F6" s="250" t="s">
        <v>63</v>
      </c>
      <c r="G6" s="273" t="s">
        <v>33</v>
      </c>
      <c r="H6" s="265" t="str">
        <f>'Samle ark'!D69</f>
        <v>fra 150mm t.o.m. 210 mm</v>
      </c>
      <c r="I6" s="227" t="s">
        <v>50</v>
      </c>
      <c r="J6" s="228"/>
    </row>
    <row r="7" spans="1:13" ht="14" thickBot="1" x14ac:dyDescent="0.35">
      <c r="B7" s="268"/>
      <c r="C7" s="281"/>
      <c r="D7" s="272"/>
      <c r="E7" s="262"/>
      <c r="F7" s="251"/>
      <c r="G7" s="274"/>
      <c r="H7" s="266"/>
      <c r="I7" s="229" t="str">
        <f>'Samle ark'!J50</f>
        <v>t.o.m.500 kvm</v>
      </c>
      <c r="J7" s="230"/>
    </row>
    <row r="8" spans="1:13" ht="14" thickBot="1" x14ac:dyDescent="0.35"/>
    <row r="9" spans="1:13" ht="12.75" customHeight="1" x14ac:dyDescent="0.3">
      <c r="B9" s="150"/>
      <c r="C9" s="219" t="str">
        <f>I1</f>
        <v>Brædde gulv</v>
      </c>
      <c r="D9" s="219"/>
      <c r="E9" s="219"/>
      <c r="F9" s="219"/>
      <c r="G9" s="219"/>
      <c r="H9" s="147">
        <f>Produktionsår</f>
        <v>2014</v>
      </c>
      <c r="I9" s="146"/>
      <c r="J9" s="153">
        <f>OpdateretÅrstal</f>
        <v>2025</v>
      </c>
    </row>
    <row r="10" spans="1:13" ht="12.75" customHeight="1" thickBot="1" x14ac:dyDescent="0.35">
      <c r="B10" s="151" t="s">
        <v>51</v>
      </c>
      <c r="C10" s="237" t="s">
        <v>52</v>
      </c>
      <c r="D10" s="238"/>
      <c r="E10" s="238"/>
      <c r="F10" s="238"/>
      <c r="G10" s="239"/>
      <c r="H10" s="148" t="s">
        <v>53</v>
      </c>
      <c r="I10" s="149" t="s">
        <v>54</v>
      </c>
      <c r="J10" s="152" t="s">
        <v>53</v>
      </c>
    </row>
    <row r="11" spans="1:13" ht="12.75" customHeight="1" x14ac:dyDescent="0.3">
      <c r="B11" s="139" t="s">
        <v>97</v>
      </c>
      <c r="C11" s="240" t="s">
        <v>70</v>
      </c>
      <c r="D11" s="241"/>
      <c r="E11" s="241"/>
      <c r="F11" s="241"/>
      <c r="G11" s="242"/>
      <c r="H11" s="140">
        <v>27.2</v>
      </c>
      <c r="I11" s="145">
        <f>H11*E6</f>
        <v>136</v>
      </c>
      <c r="J11" s="99">
        <f>I11*(VLOOKUP(OpdateretÅrstal,'Prisliste tillæg'!$A$4:$C$61,3,FALSE)/VLOOKUP(Produktionsår,'Prisliste tillæg'!$A$5:$C$61,3,FALSE))</f>
        <v>222.51957248952024</v>
      </c>
    </row>
    <row r="12" spans="1:13" ht="12.75" customHeight="1" x14ac:dyDescent="0.3">
      <c r="B12" s="9" t="s">
        <v>71</v>
      </c>
      <c r="C12" s="243"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9" t="s">
        <v>72</v>
      </c>
      <c r="C13" s="203"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05" t="s">
        <v>90</v>
      </c>
      <c r="C14" s="285" t="s">
        <v>75</v>
      </c>
      <c r="D14" s="278"/>
      <c r="E14" s="278"/>
      <c r="F14" s="278"/>
      <c r="G14" s="279"/>
      <c r="H14" s="10">
        <v>4.58</v>
      </c>
      <c r="I14" s="73">
        <f>H14*E6</f>
        <v>22.9</v>
      </c>
      <c r="J14" s="18">
        <f>I14*(VLOOKUP(OpdateretÅrstal,'Prisliste tillæg'!$A$4:$C$61,3,FALSE)/VLOOKUP(Produktionsår,'Prisliste tillæg'!$A$5:$C$61,3,FALSE))</f>
        <v>37.468369191250098</v>
      </c>
    </row>
    <row r="15" spans="1:13" ht="12.75" customHeight="1" x14ac:dyDescent="0.3">
      <c r="B15" s="105" t="s">
        <v>76</v>
      </c>
      <c r="C15" s="285"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05" t="s">
        <v>78</v>
      </c>
      <c r="C16" s="285"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9"/>
      <c r="C17" s="203"/>
      <c r="D17" s="235"/>
      <c r="E17" s="235"/>
      <c r="F17" s="235"/>
      <c r="G17" s="204"/>
      <c r="H17" s="10"/>
      <c r="I17" s="73"/>
      <c r="J17" s="18"/>
    </row>
    <row r="18" spans="2:10" ht="12.75" customHeight="1" x14ac:dyDescent="0.3">
      <c r="B18" s="9"/>
      <c r="C18" s="203" t="s">
        <v>61</v>
      </c>
      <c r="D18" s="235"/>
      <c r="E18" s="235"/>
      <c r="F18" s="235"/>
      <c r="G18" s="204"/>
      <c r="H18" s="10"/>
      <c r="I18" s="16">
        <f>SUM(I11:I17)</f>
        <v>283.76000000000005</v>
      </c>
      <c r="J18" s="96">
        <f>I18*(VLOOKUP(OpdateretÅrstal,'Prisliste tillæg'!$A$4:$C$61,3,FALSE)/VLOOKUP(Produktionsår,'Prisliste tillæg'!$A$5:$C$61,3,FALSE))</f>
        <v>464.28054330607551</v>
      </c>
    </row>
    <row r="19" spans="2:10" ht="12.75" customHeight="1" x14ac:dyDescent="0.3">
      <c r="B19" s="17"/>
      <c r="C19" s="74"/>
      <c r="D19" s="75"/>
      <c r="E19" s="75"/>
      <c r="F19" s="75"/>
      <c r="G19" s="76"/>
      <c r="H19" s="2"/>
      <c r="J19" s="18"/>
    </row>
    <row r="20" spans="2:10" ht="12.75" customHeight="1" thickBot="1" x14ac:dyDescent="0.35">
      <c r="B20" s="40"/>
      <c r="C20" s="276" t="s">
        <v>80</v>
      </c>
      <c r="D20" s="276"/>
      <c r="E20" s="276"/>
      <c r="F20" s="276"/>
      <c r="G20" s="276"/>
      <c r="H20" s="41"/>
      <c r="I20" s="77">
        <f>I18/E6</f>
        <v>56.75200000000001</v>
      </c>
      <c r="J20" s="95">
        <f>I20*(VLOOKUP(OpdateretÅrstal,'Prisliste tillæg'!$A$4:$C$61,3,FALSE)/VLOOKUP(Produktionsår,'Prisliste tillæg'!$A$5:$C$61,3,FALSE))</f>
        <v>92.856108661215103</v>
      </c>
    </row>
    <row r="22" spans="2:10" ht="24.75" customHeight="1" x14ac:dyDescent="0.3">
      <c r="C22" s="236"/>
      <c r="D22" s="236"/>
      <c r="E22" s="236"/>
      <c r="F22" s="236"/>
      <c r="G22" s="236"/>
    </row>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Ark51">
    <tabColor rgb="FF7030A0"/>
  </sheetPr>
  <dimension ref="A1:M22"/>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2.15234375" bestFit="1" customWidth="1"/>
    <col min="11" max="11" width="9.4609375" customWidth="1"/>
    <col min="12" max="13" width="12.15234375" customWidth="1"/>
  </cols>
  <sheetData>
    <row r="1" spans="1:13" ht="14" thickBot="1" x14ac:dyDescent="0.35">
      <c r="A1" s="282" t="s">
        <v>44</v>
      </c>
      <c r="B1" s="283"/>
      <c r="C1" s="283"/>
      <c r="D1" s="283"/>
      <c r="E1" s="283"/>
      <c r="F1" s="283"/>
      <c r="G1" s="283"/>
      <c r="H1" s="84">
        <v>50</v>
      </c>
      <c r="I1" s="283" t="s">
        <v>66</v>
      </c>
      <c r="J1" s="283"/>
      <c r="K1" s="283"/>
      <c r="L1" s="283"/>
      <c r="M1" s="284"/>
    </row>
    <row r="3" spans="1:13" x14ac:dyDescent="0.3">
      <c r="D3" s="124" t="s">
        <v>46</v>
      </c>
      <c r="E3">
        <v>2014</v>
      </c>
      <c r="F3" t="s">
        <v>67</v>
      </c>
    </row>
    <row r="5" spans="1:13" ht="14" thickBot="1" x14ac:dyDescent="0.35"/>
    <row r="6" spans="1:13" ht="12.75" customHeight="1" x14ac:dyDescent="0.3">
      <c r="B6" s="267" t="s">
        <v>84</v>
      </c>
      <c r="C6" s="280" t="str">
        <f>'Samle ark'!B66</f>
        <v>&gt;16 mm t.o.m. 23 mm</v>
      </c>
      <c r="D6" s="271" t="s">
        <v>68</v>
      </c>
      <c r="E6" s="261">
        <f>'Samle ark'!C71</f>
        <v>20</v>
      </c>
      <c r="F6" s="250" t="s">
        <v>63</v>
      </c>
      <c r="G6" s="273" t="s">
        <v>33</v>
      </c>
      <c r="H6" s="265" t="str">
        <f>'Samle ark'!D71</f>
        <v>fra 60 mm</v>
      </c>
      <c r="I6" s="227" t="s">
        <v>50</v>
      </c>
      <c r="J6" s="228"/>
    </row>
    <row r="7" spans="1:13" ht="14" thickBot="1" x14ac:dyDescent="0.35">
      <c r="B7" s="268"/>
      <c r="C7" s="281"/>
      <c r="D7" s="272"/>
      <c r="E7" s="262"/>
      <c r="F7" s="251"/>
      <c r="G7" s="274"/>
      <c r="H7" s="266"/>
      <c r="I7" s="229" t="str">
        <f>'Samle ark'!J50</f>
        <v>t.o.m.500 kvm</v>
      </c>
      <c r="J7" s="230"/>
    </row>
    <row r="8" spans="1:13" ht="14" thickBot="1" x14ac:dyDescent="0.35"/>
    <row r="9" spans="1:13" ht="12.75" customHeight="1" x14ac:dyDescent="0.3">
      <c r="B9" s="150"/>
      <c r="C9" s="219" t="str">
        <f>I1</f>
        <v>Brædde gulv</v>
      </c>
      <c r="D9" s="219"/>
      <c r="E9" s="219"/>
      <c r="F9" s="219"/>
      <c r="G9" s="219"/>
      <c r="H9" s="147">
        <f>Produktionsår</f>
        <v>2014</v>
      </c>
      <c r="I9" s="146"/>
      <c r="J9" s="153">
        <f>OpdateretÅrstal</f>
        <v>2025</v>
      </c>
    </row>
    <row r="10" spans="1:13" ht="12.75" customHeight="1" thickBot="1" x14ac:dyDescent="0.35">
      <c r="B10" s="151" t="s">
        <v>51</v>
      </c>
      <c r="C10" s="237" t="s">
        <v>52</v>
      </c>
      <c r="D10" s="238"/>
      <c r="E10" s="238"/>
      <c r="F10" s="238"/>
      <c r="G10" s="239"/>
      <c r="H10" s="148" t="s">
        <v>53</v>
      </c>
      <c r="I10" s="149" t="s">
        <v>54</v>
      </c>
      <c r="J10" s="152" t="s">
        <v>53</v>
      </c>
    </row>
    <row r="11" spans="1:13" ht="12.75" customHeight="1" x14ac:dyDescent="0.3">
      <c r="B11" s="139" t="s">
        <v>94</v>
      </c>
      <c r="C11" s="240" t="s">
        <v>70</v>
      </c>
      <c r="D11" s="241"/>
      <c r="E11" s="241"/>
      <c r="F11" s="241"/>
      <c r="G11" s="242"/>
      <c r="H11" s="140">
        <v>43.09</v>
      </c>
      <c r="I11" s="145">
        <f>H11*E6</f>
        <v>861.80000000000007</v>
      </c>
      <c r="J11" s="99">
        <f>I11*(VLOOKUP(OpdateretÅrstal,'Prisliste tillæg'!$A$4:$C$61,3,FALSE)/VLOOKUP(Produktionsår,'Prisliste tillæg'!$A$5:$C$61,3,FALSE))</f>
        <v>1410.0541733196217</v>
      </c>
    </row>
    <row r="12" spans="1:13" ht="12.75" customHeight="1" x14ac:dyDescent="0.3">
      <c r="B12" s="9" t="s">
        <v>71</v>
      </c>
      <c r="C12" s="243"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9" t="s">
        <v>72</v>
      </c>
      <c r="C13" s="203"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05" t="s">
        <v>90</v>
      </c>
      <c r="C14" s="285" t="s">
        <v>75</v>
      </c>
      <c r="D14" s="278"/>
      <c r="E14" s="278"/>
      <c r="F14" s="278"/>
      <c r="G14" s="279"/>
      <c r="H14" s="10">
        <v>4.58</v>
      </c>
      <c r="I14" s="73">
        <f>H14*E6</f>
        <v>91.6</v>
      </c>
      <c r="J14" s="18">
        <f>I14*(VLOOKUP(OpdateretÅrstal,'Prisliste tillæg'!$A$4:$C$61,3,FALSE)/VLOOKUP(Produktionsår,'Prisliste tillæg'!$A$5:$C$61,3,FALSE))</f>
        <v>149.87347676500039</v>
      </c>
    </row>
    <row r="15" spans="1:13" ht="12.75" customHeight="1" x14ac:dyDescent="0.3">
      <c r="B15" s="105" t="s">
        <v>76</v>
      </c>
      <c r="C15" s="285"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05" t="s">
        <v>78</v>
      </c>
      <c r="C16" s="285"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9"/>
      <c r="C17" s="203"/>
      <c r="D17" s="235"/>
      <c r="E17" s="235"/>
      <c r="F17" s="235"/>
      <c r="G17" s="204"/>
      <c r="H17" s="10"/>
      <c r="I17" s="73"/>
      <c r="J17" s="18"/>
    </row>
    <row r="18" spans="2:10" ht="12.75" customHeight="1" x14ac:dyDescent="0.3">
      <c r="B18" s="9"/>
      <c r="C18" s="203" t="s">
        <v>61</v>
      </c>
      <c r="D18" s="235"/>
      <c r="E18" s="235"/>
      <c r="F18" s="235"/>
      <c r="G18" s="204"/>
      <c r="H18" s="10"/>
      <c r="I18" s="16">
        <f>SUM(I11:I17)</f>
        <v>1078.26</v>
      </c>
      <c r="J18" s="96">
        <f>I18*(VLOOKUP(OpdateretÅrstal,'Prisliste tillæg'!$A$4:$C$61,3,FALSE)/VLOOKUP(Produktionsår,'Prisliste tillæg'!$A$5:$C$61,3,FALSE))</f>
        <v>1764.2202517099272</v>
      </c>
    </row>
    <row r="19" spans="2:10" ht="12.75" customHeight="1" x14ac:dyDescent="0.3">
      <c r="B19" s="17"/>
      <c r="C19" s="74"/>
      <c r="D19" s="75"/>
      <c r="E19" s="75"/>
      <c r="F19" s="75"/>
      <c r="G19" s="76"/>
      <c r="H19" s="2"/>
      <c r="J19" s="18"/>
    </row>
    <row r="20" spans="2:10" ht="12.75" customHeight="1" thickBot="1" x14ac:dyDescent="0.35">
      <c r="B20" s="40"/>
      <c r="C20" s="276" t="s">
        <v>80</v>
      </c>
      <c r="D20" s="276"/>
      <c r="E20" s="276"/>
      <c r="F20" s="276"/>
      <c r="G20" s="276"/>
      <c r="H20" s="41"/>
      <c r="I20" s="77">
        <f>I18/E6</f>
        <v>53.912999999999997</v>
      </c>
      <c r="J20" s="95">
        <f>I20*(VLOOKUP(OpdateretÅrstal,'Prisliste tillæg'!$A$4:$C$61,3,FALSE)/VLOOKUP(Produktionsår,'Prisliste tillæg'!$A$5:$C$61,3,FALSE))</f>
        <v>88.211012585496348</v>
      </c>
    </row>
    <row r="21" spans="2:10" ht="25.5" customHeight="1" x14ac:dyDescent="0.3"/>
    <row r="22" spans="2:10" ht="26.25" customHeight="1" x14ac:dyDescent="0.3">
      <c r="C22" s="236"/>
      <c r="D22" s="236"/>
      <c r="E22" s="236"/>
      <c r="F22" s="236"/>
      <c r="G22" s="236"/>
    </row>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rk52">
    <tabColor rgb="FF7030A0"/>
  </sheetPr>
  <dimension ref="A1:M29"/>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1" width="10.4609375" customWidth="1"/>
    <col min="12" max="12" width="12.15234375" customWidth="1"/>
    <col min="13" max="13" width="12" customWidth="1"/>
  </cols>
  <sheetData>
    <row r="1" spans="1:13" ht="14" thickBot="1" x14ac:dyDescent="0.35">
      <c r="A1" s="282" t="s">
        <v>44</v>
      </c>
      <c r="B1" s="283"/>
      <c r="C1" s="283"/>
      <c r="D1" s="283"/>
      <c r="E1" s="283"/>
      <c r="F1" s="283"/>
      <c r="G1" s="283"/>
      <c r="H1" s="84">
        <v>51</v>
      </c>
      <c r="I1" s="283" t="s">
        <v>66</v>
      </c>
      <c r="J1" s="283"/>
      <c r="K1" s="283"/>
      <c r="L1" s="283"/>
      <c r="M1" s="284"/>
    </row>
    <row r="3" spans="1:13" x14ac:dyDescent="0.3">
      <c r="D3" s="124" t="s">
        <v>46</v>
      </c>
      <c r="E3">
        <v>2014</v>
      </c>
      <c r="F3" t="s">
        <v>67</v>
      </c>
    </row>
    <row r="5" spans="1:13" ht="14" thickBot="1" x14ac:dyDescent="0.35"/>
    <row r="6" spans="1:13" ht="12.75" customHeight="1" x14ac:dyDescent="0.3">
      <c r="B6" s="267" t="s">
        <v>84</v>
      </c>
      <c r="C6" s="280" t="str">
        <f>'Samle ark'!B66</f>
        <v>&gt;16 mm t.o.m. 23 mm</v>
      </c>
      <c r="D6" s="271" t="s">
        <v>68</v>
      </c>
      <c r="E6" s="261">
        <f>'Samle ark'!C71</f>
        <v>20</v>
      </c>
      <c r="F6" s="250" t="s">
        <v>63</v>
      </c>
      <c r="G6" s="273" t="s">
        <v>33</v>
      </c>
      <c r="H6" s="265" t="str">
        <f>'Samle ark'!D72</f>
        <v>fra 90 mm</v>
      </c>
      <c r="I6" s="227" t="s">
        <v>50</v>
      </c>
      <c r="J6" s="228"/>
    </row>
    <row r="7" spans="1:13" ht="14" thickBot="1" x14ac:dyDescent="0.35">
      <c r="B7" s="268"/>
      <c r="C7" s="281"/>
      <c r="D7" s="272"/>
      <c r="E7" s="262"/>
      <c r="F7" s="251"/>
      <c r="G7" s="274"/>
      <c r="H7" s="266"/>
      <c r="I7" s="229" t="str">
        <f>'Samle ark'!J50</f>
        <v>t.o.m.500 kvm</v>
      </c>
      <c r="J7" s="230"/>
    </row>
    <row r="8" spans="1:13" ht="14" thickBot="1" x14ac:dyDescent="0.35"/>
    <row r="9" spans="1:13" ht="12.75" customHeight="1" x14ac:dyDescent="0.3">
      <c r="B9" s="150"/>
      <c r="C9" s="219" t="str">
        <f>I1</f>
        <v>Brædde gulv</v>
      </c>
      <c r="D9" s="219"/>
      <c r="E9" s="219"/>
      <c r="F9" s="219"/>
      <c r="G9" s="219"/>
      <c r="H9" s="147">
        <f>Produktionsår</f>
        <v>2014</v>
      </c>
      <c r="I9" s="146"/>
      <c r="J9" s="153">
        <f>OpdateretÅrstal</f>
        <v>2025</v>
      </c>
    </row>
    <row r="10" spans="1:13" ht="12.75" customHeight="1" thickBot="1" x14ac:dyDescent="0.35">
      <c r="B10" s="151" t="s">
        <v>51</v>
      </c>
      <c r="C10" s="237" t="s">
        <v>52</v>
      </c>
      <c r="D10" s="238"/>
      <c r="E10" s="238"/>
      <c r="F10" s="238"/>
      <c r="G10" s="239"/>
      <c r="H10" s="148" t="s">
        <v>53</v>
      </c>
      <c r="I10" s="149" t="s">
        <v>54</v>
      </c>
      <c r="J10" s="152" t="s">
        <v>53</v>
      </c>
    </row>
    <row r="11" spans="1:13" ht="12.75" customHeight="1" x14ac:dyDescent="0.3">
      <c r="B11" s="139" t="s">
        <v>95</v>
      </c>
      <c r="C11" s="240" t="s">
        <v>70</v>
      </c>
      <c r="D11" s="241"/>
      <c r="E11" s="241"/>
      <c r="F11" s="241"/>
      <c r="G11" s="242"/>
      <c r="H11" s="140">
        <v>33.56</v>
      </c>
      <c r="I11" s="145">
        <f>H11*E6</f>
        <v>671.2</v>
      </c>
      <c r="J11" s="99">
        <f>I11*(VLOOKUP(OpdateretÅrstal,'Prisliste tillæg'!$A$4:$C$61,3,FALSE)/VLOOKUP(Produktionsår,'Prisliste tillæg'!$A$5:$C$61,3,FALSE))</f>
        <v>1098.1995371688677</v>
      </c>
    </row>
    <row r="12" spans="1:13" ht="12.75" customHeight="1" x14ac:dyDescent="0.3">
      <c r="B12" s="9" t="s">
        <v>71</v>
      </c>
      <c r="C12" s="243"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9" t="s">
        <v>72</v>
      </c>
      <c r="C13" s="203"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05" t="s">
        <v>90</v>
      </c>
      <c r="C14" s="285" t="s">
        <v>75</v>
      </c>
      <c r="D14" s="278"/>
      <c r="E14" s="278"/>
      <c r="F14" s="278"/>
      <c r="G14" s="279"/>
      <c r="H14" s="10">
        <v>4.58</v>
      </c>
      <c r="I14" s="73">
        <f>H14*E6</f>
        <v>91.6</v>
      </c>
      <c r="J14" s="18">
        <f>I14*(VLOOKUP(OpdateretÅrstal,'Prisliste tillæg'!$A$4:$C$61,3,FALSE)/VLOOKUP(Produktionsår,'Prisliste tillæg'!$A$5:$C$61,3,FALSE))</f>
        <v>149.87347676500039</v>
      </c>
    </row>
    <row r="15" spans="1:13" ht="12.75" customHeight="1" x14ac:dyDescent="0.3">
      <c r="B15" s="105" t="s">
        <v>76</v>
      </c>
      <c r="C15" s="285"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05" t="s">
        <v>78</v>
      </c>
      <c r="C16" s="285"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9"/>
      <c r="C17" s="203"/>
      <c r="D17" s="235"/>
      <c r="E17" s="235"/>
      <c r="F17" s="235"/>
      <c r="G17" s="204"/>
      <c r="H17" s="10"/>
      <c r="I17" s="73"/>
      <c r="J17" s="18"/>
    </row>
    <row r="18" spans="2:10" ht="12.75" customHeight="1" x14ac:dyDescent="0.3">
      <c r="B18" s="9"/>
      <c r="C18" s="203" t="s">
        <v>61</v>
      </c>
      <c r="D18" s="235"/>
      <c r="E18" s="235"/>
      <c r="F18" s="235"/>
      <c r="G18" s="204"/>
      <c r="H18" s="10"/>
      <c r="I18" s="16">
        <f>SUM(I11:I17)</f>
        <v>887.66</v>
      </c>
      <c r="J18" s="96">
        <f>I18*(VLOOKUP(OpdateretÅrstal,'Prisliste tillæg'!$A$4:$C$61,3,FALSE)/VLOOKUP(Produktionsår,'Prisliste tillæg'!$A$5:$C$61,3,FALSE))</f>
        <v>1452.365615559173</v>
      </c>
    </row>
    <row r="19" spans="2:10" ht="12.75" customHeight="1" x14ac:dyDescent="0.3">
      <c r="B19" s="17"/>
      <c r="C19" s="74"/>
      <c r="D19" s="75"/>
      <c r="E19" s="75"/>
      <c r="F19" s="75"/>
      <c r="G19" s="76"/>
      <c r="H19" s="2"/>
      <c r="J19" s="18"/>
    </row>
    <row r="20" spans="2:10" ht="12.75" customHeight="1" thickBot="1" x14ac:dyDescent="0.35">
      <c r="B20" s="40"/>
      <c r="C20" s="276" t="s">
        <v>80</v>
      </c>
      <c r="D20" s="276"/>
      <c r="E20" s="276"/>
      <c r="F20" s="276"/>
      <c r="G20" s="276"/>
      <c r="H20" s="41"/>
      <c r="I20" s="77">
        <f>I18/E6</f>
        <v>44.382999999999996</v>
      </c>
      <c r="J20" s="95">
        <f>I20*(VLOOKUP(OpdateretÅrstal,'Prisliste tillæg'!$A$4:$C$61,3,FALSE)/VLOOKUP(Produktionsår,'Prisliste tillæg'!$A$5:$C$61,3,FALSE))</f>
        <v>72.618280777958645</v>
      </c>
    </row>
    <row r="21" spans="2:10" ht="25.5" customHeight="1" x14ac:dyDescent="0.3"/>
    <row r="22" spans="2:10" ht="27" customHeight="1" x14ac:dyDescent="0.3">
      <c r="C22" s="236"/>
      <c r="D22" s="236"/>
      <c r="E22" s="236"/>
      <c r="F22" s="236"/>
      <c r="G22" s="236"/>
    </row>
    <row r="23" spans="2:10" ht="12.75" customHeight="1" x14ac:dyDescent="0.3"/>
    <row r="24" spans="2:10" ht="12.75" customHeight="1" x14ac:dyDescent="0.3"/>
    <row r="25" spans="2:10" ht="12.75" customHeight="1" x14ac:dyDescent="0.3"/>
    <row r="26" spans="2:10" ht="12.75" customHeight="1" x14ac:dyDescent="0.3"/>
    <row r="27" spans="2:10" ht="12.75" customHeight="1" x14ac:dyDescent="0.3"/>
    <row r="28" spans="2:10" ht="12.75" customHeight="1" x14ac:dyDescent="0.3"/>
    <row r="29" spans="2:10" ht="12.75" customHeight="1" x14ac:dyDescent="0.3"/>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Ark53">
    <tabColor rgb="FF7030A0"/>
  </sheetPr>
  <dimension ref="A1:M29"/>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1" width="10.4609375" customWidth="1"/>
    <col min="12" max="12" width="12.15234375" customWidth="1"/>
    <col min="13" max="13" width="12" customWidth="1"/>
  </cols>
  <sheetData>
    <row r="1" spans="1:13" ht="14" thickBot="1" x14ac:dyDescent="0.35">
      <c r="A1" s="282" t="s">
        <v>44</v>
      </c>
      <c r="B1" s="283"/>
      <c r="C1" s="283"/>
      <c r="D1" s="283"/>
      <c r="E1" s="283"/>
      <c r="F1" s="283"/>
      <c r="G1" s="283"/>
      <c r="H1" s="84">
        <v>52</v>
      </c>
      <c r="I1" s="283" t="s">
        <v>66</v>
      </c>
      <c r="J1" s="283"/>
      <c r="K1" s="283"/>
      <c r="L1" s="283"/>
      <c r="M1" s="284"/>
    </row>
    <row r="3" spans="1:13" x14ac:dyDescent="0.3">
      <c r="D3" s="124" t="s">
        <v>46</v>
      </c>
      <c r="E3">
        <v>2014</v>
      </c>
      <c r="F3" t="s">
        <v>67</v>
      </c>
    </row>
    <row r="5" spans="1:13" ht="14" thickBot="1" x14ac:dyDescent="0.35"/>
    <row r="6" spans="1:13" ht="12.75" customHeight="1" x14ac:dyDescent="0.3">
      <c r="B6" s="267" t="s">
        <v>84</v>
      </c>
      <c r="C6" s="280" t="str">
        <f>'Samle ark'!B66</f>
        <v>&gt;16 mm t.o.m. 23 mm</v>
      </c>
      <c r="D6" s="271" t="s">
        <v>68</v>
      </c>
      <c r="E6" s="261">
        <f>'Samle ark'!C71</f>
        <v>20</v>
      </c>
      <c r="F6" s="250" t="s">
        <v>63</v>
      </c>
      <c r="G6" s="273" t="s">
        <v>33</v>
      </c>
      <c r="H6" s="265" t="str">
        <f>'Samle ark'!D73</f>
        <v>fra 130 mm</v>
      </c>
      <c r="I6" s="227" t="s">
        <v>50</v>
      </c>
      <c r="J6" s="228"/>
    </row>
    <row r="7" spans="1:13" ht="14" thickBot="1" x14ac:dyDescent="0.35">
      <c r="B7" s="268"/>
      <c r="C7" s="281"/>
      <c r="D7" s="272"/>
      <c r="E7" s="262"/>
      <c r="F7" s="251"/>
      <c r="G7" s="274"/>
      <c r="H7" s="266"/>
      <c r="I7" s="229" t="str">
        <f>'Samle ark'!J50</f>
        <v>t.o.m.500 kvm</v>
      </c>
      <c r="J7" s="230"/>
    </row>
    <row r="8" spans="1:13" ht="14" thickBot="1" x14ac:dyDescent="0.35"/>
    <row r="9" spans="1:13" ht="12.75" customHeight="1" x14ac:dyDescent="0.3">
      <c r="B9" s="150"/>
      <c r="C9" s="219" t="str">
        <f>I1</f>
        <v>Brædde gulv</v>
      </c>
      <c r="D9" s="219"/>
      <c r="E9" s="219"/>
      <c r="F9" s="219"/>
      <c r="G9" s="219"/>
      <c r="H9" s="147">
        <f>Produktionsår</f>
        <v>2014</v>
      </c>
      <c r="I9" s="146"/>
      <c r="J9" s="153">
        <f>OpdateretÅrstal</f>
        <v>2025</v>
      </c>
    </row>
    <row r="10" spans="1:13" ht="12.75" customHeight="1" thickBot="1" x14ac:dyDescent="0.35">
      <c r="B10" s="151" t="s">
        <v>51</v>
      </c>
      <c r="C10" s="237" t="s">
        <v>52</v>
      </c>
      <c r="D10" s="238"/>
      <c r="E10" s="238"/>
      <c r="F10" s="238"/>
      <c r="G10" s="239"/>
      <c r="H10" s="148" t="s">
        <v>53</v>
      </c>
      <c r="I10" s="149" t="s">
        <v>54</v>
      </c>
      <c r="J10" s="152" t="s">
        <v>53</v>
      </c>
    </row>
    <row r="11" spans="1:13" ht="12.75" customHeight="1" x14ac:dyDescent="0.3">
      <c r="B11" s="139" t="s">
        <v>96</v>
      </c>
      <c r="C11" s="240" t="s">
        <v>70</v>
      </c>
      <c r="D11" s="241"/>
      <c r="E11" s="241"/>
      <c r="F11" s="241"/>
      <c r="G11" s="242"/>
      <c r="H11" s="140">
        <v>30.37</v>
      </c>
      <c r="I11" s="145">
        <f>H11*E6</f>
        <v>607.4</v>
      </c>
      <c r="J11" s="99">
        <f>I11*(VLOOKUP(OpdateretÅrstal,'Prisliste tillæg'!$A$4:$C$61,3,FALSE)/VLOOKUP(Produktionsår,'Prisliste tillæg'!$A$5:$C$61,3,FALSE))</f>
        <v>993.8116788980484</v>
      </c>
    </row>
    <row r="12" spans="1:13" ht="12.75" customHeight="1" x14ac:dyDescent="0.3">
      <c r="B12" s="9" t="s">
        <v>71</v>
      </c>
      <c r="C12" s="243"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9" t="s">
        <v>72</v>
      </c>
      <c r="C13" s="203"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05" t="s">
        <v>90</v>
      </c>
      <c r="C14" s="285" t="s">
        <v>75</v>
      </c>
      <c r="D14" s="278"/>
      <c r="E14" s="278"/>
      <c r="F14" s="278"/>
      <c r="G14" s="279"/>
      <c r="H14" s="10">
        <v>4.58</v>
      </c>
      <c r="I14" s="73">
        <f>H14*E6</f>
        <v>91.6</v>
      </c>
      <c r="J14" s="18">
        <f>I14*(VLOOKUP(OpdateretÅrstal,'Prisliste tillæg'!$A$4:$C$61,3,FALSE)/VLOOKUP(Produktionsår,'Prisliste tillæg'!$A$5:$C$61,3,FALSE))</f>
        <v>149.87347676500039</v>
      </c>
    </row>
    <row r="15" spans="1:13" ht="12.75" customHeight="1" x14ac:dyDescent="0.3">
      <c r="B15" s="105" t="s">
        <v>76</v>
      </c>
      <c r="C15" s="285"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05" t="s">
        <v>78</v>
      </c>
      <c r="C16" s="285"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9"/>
      <c r="C17" s="203"/>
      <c r="D17" s="235"/>
      <c r="E17" s="235"/>
      <c r="F17" s="235"/>
      <c r="G17" s="204"/>
      <c r="H17" s="10"/>
      <c r="I17" s="73"/>
      <c r="J17" s="18"/>
    </row>
    <row r="18" spans="2:10" ht="12.75" customHeight="1" x14ac:dyDescent="0.3">
      <c r="B18" s="9"/>
      <c r="C18" s="203" t="s">
        <v>61</v>
      </c>
      <c r="D18" s="235"/>
      <c r="E18" s="235"/>
      <c r="F18" s="235"/>
      <c r="G18" s="204"/>
      <c r="H18" s="10"/>
      <c r="I18" s="16">
        <f>SUM(I11:I17)</f>
        <v>823.86</v>
      </c>
      <c r="J18" s="96">
        <f>I18*(VLOOKUP(OpdateretÅrstal,'Prisliste tillæg'!$A$4:$C$61,3,FALSE)/VLOOKUP(Produktionsår,'Prisliste tillæg'!$A$5:$C$61,3,FALSE))</f>
        <v>1347.977757288354</v>
      </c>
    </row>
    <row r="19" spans="2:10" ht="12.75" customHeight="1" x14ac:dyDescent="0.3">
      <c r="B19" s="17"/>
      <c r="C19" s="74"/>
      <c r="D19" s="75"/>
      <c r="E19" s="75"/>
      <c r="F19" s="75"/>
      <c r="G19" s="76"/>
      <c r="H19" s="2"/>
      <c r="J19" s="18"/>
    </row>
    <row r="20" spans="2:10" ht="12.75" customHeight="1" thickBot="1" x14ac:dyDescent="0.35">
      <c r="B20" s="40"/>
      <c r="C20" s="276" t="s">
        <v>80</v>
      </c>
      <c r="D20" s="276"/>
      <c r="E20" s="276"/>
      <c r="F20" s="276"/>
      <c r="G20" s="276"/>
      <c r="H20" s="41"/>
      <c r="I20" s="77">
        <f>I18/E6</f>
        <v>41.192999999999998</v>
      </c>
      <c r="J20" s="95">
        <f>I20*(VLOOKUP(OpdateretÅrstal,'Prisliste tillæg'!$A$4:$C$61,3,FALSE)/VLOOKUP(Produktionsår,'Prisliste tillæg'!$A$5:$C$61,3,FALSE))</f>
        <v>67.398887864417688</v>
      </c>
    </row>
    <row r="21" spans="2:10" ht="25.5" customHeight="1" x14ac:dyDescent="0.3"/>
    <row r="22" spans="2:10" ht="27" customHeight="1" x14ac:dyDescent="0.3">
      <c r="C22" s="236"/>
      <c r="D22" s="236"/>
      <c r="E22" s="236"/>
      <c r="F22" s="236"/>
      <c r="G22" s="236"/>
    </row>
    <row r="23" spans="2:10" ht="12.75" customHeight="1" x14ac:dyDescent="0.3"/>
    <row r="24" spans="2:10" ht="12.75" customHeight="1" x14ac:dyDescent="0.3"/>
    <row r="25" spans="2:10" ht="12.75" customHeight="1" x14ac:dyDescent="0.3"/>
    <row r="26" spans="2:10" ht="12.75" customHeight="1" x14ac:dyDescent="0.3"/>
    <row r="27" spans="2:10" ht="12.75" customHeight="1" x14ac:dyDescent="0.3"/>
    <row r="28" spans="2:10" ht="12.75" customHeight="1" x14ac:dyDescent="0.3"/>
    <row r="29" spans="2:10" ht="12.75" customHeight="1" x14ac:dyDescent="0.3"/>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Ark54">
    <tabColor rgb="FF7030A0"/>
  </sheetPr>
  <dimension ref="A1:M22"/>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0.4609375" customWidth="1"/>
    <col min="11" max="11" width="9.4609375" customWidth="1"/>
    <col min="12" max="13" width="12.15234375" customWidth="1"/>
  </cols>
  <sheetData>
    <row r="1" spans="1:13" ht="14" thickBot="1" x14ac:dyDescent="0.35">
      <c r="A1" s="282" t="s">
        <v>44</v>
      </c>
      <c r="B1" s="283"/>
      <c r="C1" s="283"/>
      <c r="D1" s="283"/>
      <c r="E1" s="283"/>
      <c r="F1" s="283"/>
      <c r="G1" s="283"/>
      <c r="H1" s="84">
        <v>53</v>
      </c>
      <c r="I1" s="283" t="s">
        <v>66</v>
      </c>
      <c r="J1" s="283"/>
      <c r="K1" s="283"/>
      <c r="L1" s="283"/>
      <c r="M1" s="284"/>
    </row>
    <row r="3" spans="1:13" x14ac:dyDescent="0.3">
      <c r="D3" s="124" t="s">
        <v>46</v>
      </c>
      <c r="E3">
        <v>2014</v>
      </c>
      <c r="F3" t="s">
        <v>67</v>
      </c>
    </row>
    <row r="5" spans="1:13" ht="14" thickBot="1" x14ac:dyDescent="0.35"/>
    <row r="6" spans="1:13" ht="12.75" customHeight="1" x14ac:dyDescent="0.3">
      <c r="B6" s="267" t="s">
        <v>84</v>
      </c>
      <c r="C6" s="280" t="str">
        <f>'Samle ark'!B66</f>
        <v>&gt;16 mm t.o.m. 23 mm</v>
      </c>
      <c r="D6" s="271" t="s">
        <v>68</v>
      </c>
      <c r="E6" s="261">
        <f>'Samle ark'!C71</f>
        <v>20</v>
      </c>
      <c r="F6" s="250" t="s">
        <v>63</v>
      </c>
      <c r="G6" s="273" t="s">
        <v>33</v>
      </c>
      <c r="H6" s="265" t="str">
        <f>'Samle ark'!D74</f>
        <v>fra 150mm t.o.m. 210 mm</v>
      </c>
      <c r="I6" s="227" t="s">
        <v>50</v>
      </c>
      <c r="J6" s="228"/>
    </row>
    <row r="7" spans="1:13" ht="14" thickBot="1" x14ac:dyDescent="0.35">
      <c r="B7" s="268"/>
      <c r="C7" s="281"/>
      <c r="D7" s="272"/>
      <c r="E7" s="262"/>
      <c r="F7" s="251"/>
      <c r="G7" s="274"/>
      <c r="H7" s="266"/>
      <c r="I7" s="229" t="str">
        <f>'Samle ark'!J50</f>
        <v>t.o.m.500 kvm</v>
      </c>
      <c r="J7" s="230"/>
    </row>
    <row r="8" spans="1:13" ht="14" thickBot="1" x14ac:dyDescent="0.35"/>
    <row r="9" spans="1:13" ht="12.75" customHeight="1" x14ac:dyDescent="0.3">
      <c r="B9" s="150"/>
      <c r="C9" s="219" t="str">
        <f>I1</f>
        <v>Brædde gulv</v>
      </c>
      <c r="D9" s="219"/>
      <c r="E9" s="219"/>
      <c r="F9" s="219"/>
      <c r="G9" s="219"/>
      <c r="H9" s="147">
        <f>Produktionsår</f>
        <v>2014</v>
      </c>
      <c r="I9" s="146"/>
      <c r="J9" s="153">
        <f>OpdateretÅrstal</f>
        <v>2025</v>
      </c>
    </row>
    <row r="10" spans="1:13" ht="12.75" customHeight="1" thickBot="1" x14ac:dyDescent="0.35">
      <c r="B10" s="151" t="s">
        <v>51</v>
      </c>
      <c r="C10" s="237" t="s">
        <v>52</v>
      </c>
      <c r="D10" s="238"/>
      <c r="E10" s="238"/>
      <c r="F10" s="238"/>
      <c r="G10" s="239"/>
      <c r="H10" s="148" t="s">
        <v>53</v>
      </c>
      <c r="I10" s="149" t="s">
        <v>54</v>
      </c>
      <c r="J10" s="152" t="s">
        <v>53</v>
      </c>
    </row>
    <row r="11" spans="1:13" ht="12.75" customHeight="1" x14ac:dyDescent="0.3">
      <c r="B11" s="139" t="s">
        <v>97</v>
      </c>
      <c r="C11" s="240" t="s">
        <v>70</v>
      </c>
      <c r="D11" s="241"/>
      <c r="E11" s="241"/>
      <c r="F11" s="241"/>
      <c r="G11" s="242"/>
      <c r="H11" s="140">
        <v>27.2</v>
      </c>
      <c r="I11" s="145">
        <f>H11*E6</f>
        <v>544</v>
      </c>
      <c r="J11" s="99">
        <f>I11*(VLOOKUP(OpdateretÅrstal,'Prisliste tillæg'!$A$4:$C$61,3,FALSE)/VLOOKUP(Produktionsår,'Prisliste tillæg'!$A$5:$C$61,3,FALSE))</f>
        <v>890.07828995808097</v>
      </c>
    </row>
    <row r="12" spans="1:13" ht="12.75" customHeight="1" x14ac:dyDescent="0.3">
      <c r="B12" s="9" t="s">
        <v>71</v>
      </c>
      <c r="C12" s="243"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9" t="s">
        <v>72</v>
      </c>
      <c r="C13" s="203"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05" t="s">
        <v>90</v>
      </c>
      <c r="C14" s="285" t="s">
        <v>75</v>
      </c>
      <c r="D14" s="278"/>
      <c r="E14" s="278"/>
      <c r="F14" s="278"/>
      <c r="G14" s="279"/>
      <c r="H14" s="10">
        <v>4.58</v>
      </c>
      <c r="I14" s="73">
        <f>H14*E6</f>
        <v>91.6</v>
      </c>
      <c r="J14" s="18">
        <f>I14*(VLOOKUP(OpdateretÅrstal,'Prisliste tillæg'!$A$4:$C$61,3,FALSE)/VLOOKUP(Produktionsår,'Prisliste tillæg'!$A$5:$C$61,3,FALSE))</f>
        <v>149.87347676500039</v>
      </c>
    </row>
    <row r="15" spans="1:13" ht="12.75" customHeight="1" x14ac:dyDescent="0.3">
      <c r="B15" s="105" t="s">
        <v>76</v>
      </c>
      <c r="C15" s="285"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05" t="s">
        <v>78</v>
      </c>
      <c r="C16" s="285"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9"/>
      <c r="C17" s="203"/>
      <c r="D17" s="235"/>
      <c r="E17" s="235"/>
      <c r="F17" s="235"/>
      <c r="G17" s="204"/>
      <c r="H17" s="10"/>
      <c r="I17" s="73"/>
      <c r="J17" s="18"/>
    </row>
    <row r="18" spans="2:10" ht="12.75" customHeight="1" x14ac:dyDescent="0.3">
      <c r="B18" s="9"/>
      <c r="C18" s="203" t="s">
        <v>61</v>
      </c>
      <c r="D18" s="235"/>
      <c r="E18" s="235"/>
      <c r="F18" s="235"/>
      <c r="G18" s="204"/>
      <c r="H18" s="10"/>
      <c r="I18" s="16">
        <f>SUM(I11:I17)</f>
        <v>760.45999999999992</v>
      </c>
      <c r="J18" s="96">
        <f>I18*(VLOOKUP(OpdateretÅrstal,'Prisliste tillæg'!$A$4:$C$61,3,FALSE)/VLOOKUP(Produktionsår,'Prisliste tillæg'!$A$5:$C$61,3,FALSE))</f>
        <v>1244.2443683483864</v>
      </c>
    </row>
    <row r="19" spans="2:10" ht="12.75" customHeight="1" x14ac:dyDescent="0.3">
      <c r="B19" s="17"/>
      <c r="C19" s="74"/>
      <c r="D19" s="75"/>
      <c r="E19" s="75"/>
      <c r="F19" s="75"/>
      <c r="G19" s="76"/>
      <c r="H19" s="2"/>
      <c r="J19" s="18"/>
    </row>
    <row r="20" spans="2:10" ht="12.75" customHeight="1" thickBot="1" x14ac:dyDescent="0.35">
      <c r="B20" s="40"/>
      <c r="C20" s="276" t="s">
        <v>80</v>
      </c>
      <c r="D20" s="276"/>
      <c r="E20" s="276"/>
      <c r="F20" s="276"/>
      <c r="G20" s="276"/>
      <c r="H20" s="41"/>
      <c r="I20" s="77">
        <f>I18/E6</f>
        <v>38.022999999999996</v>
      </c>
      <c r="J20" s="95">
        <f>I20*(VLOOKUP(OpdateretÅrstal,'Prisliste tillæg'!$A$4:$C$61,3,FALSE)/VLOOKUP(Produktionsår,'Prisliste tillæg'!$A$5:$C$61,3,FALSE))</f>
        <v>62.212218417419315</v>
      </c>
    </row>
    <row r="21" spans="2:10" ht="25.5" customHeight="1" x14ac:dyDescent="0.3"/>
    <row r="22" spans="2:10" ht="25.5" customHeight="1" x14ac:dyDescent="0.3">
      <c r="C22" s="236"/>
      <c r="D22" s="236"/>
      <c r="E22" s="236"/>
      <c r="F22" s="236"/>
      <c r="G22" s="236"/>
    </row>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Ark55">
    <tabColor rgb="FF7030A0"/>
  </sheetPr>
  <dimension ref="A1:M26"/>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2.15234375" bestFit="1" customWidth="1"/>
    <col min="11" max="11" width="9.4609375" customWidth="1"/>
    <col min="12" max="13" width="12.15234375" customWidth="1"/>
  </cols>
  <sheetData>
    <row r="1" spans="1:13" ht="14" thickBot="1" x14ac:dyDescent="0.35">
      <c r="A1" s="282" t="s">
        <v>44</v>
      </c>
      <c r="B1" s="283"/>
      <c r="C1" s="283"/>
      <c r="D1" s="283"/>
      <c r="E1" s="283"/>
      <c r="F1" s="283"/>
      <c r="G1" s="283"/>
      <c r="H1" s="84">
        <v>54</v>
      </c>
      <c r="I1" s="283" t="s">
        <v>66</v>
      </c>
      <c r="J1" s="283"/>
      <c r="K1" s="283"/>
      <c r="L1" s="283"/>
      <c r="M1" s="284"/>
    </row>
    <row r="3" spans="1:13" x14ac:dyDescent="0.3">
      <c r="D3" s="124" t="s">
        <v>46</v>
      </c>
      <c r="E3">
        <v>2014</v>
      </c>
      <c r="F3" t="s">
        <v>67</v>
      </c>
    </row>
    <row r="5" spans="1:13" ht="14" thickBot="1" x14ac:dyDescent="0.35"/>
    <row r="6" spans="1:13" ht="12.75" customHeight="1" x14ac:dyDescent="0.3">
      <c r="B6" s="267" t="s">
        <v>84</v>
      </c>
      <c r="C6" s="280" t="str">
        <f>'Samle ark'!B66</f>
        <v>&gt;16 mm t.o.m. 23 mm</v>
      </c>
      <c r="D6" s="271" t="s">
        <v>68</v>
      </c>
      <c r="E6" s="261">
        <f>'Samle ark'!C76</f>
        <v>100</v>
      </c>
      <c r="F6" s="250" t="s">
        <v>63</v>
      </c>
      <c r="G6" s="273" t="s">
        <v>33</v>
      </c>
      <c r="H6" s="265" t="str">
        <f>'Samle ark'!D76</f>
        <v>fra 60 mm</v>
      </c>
      <c r="I6" s="227" t="s">
        <v>50</v>
      </c>
      <c r="J6" s="228"/>
    </row>
    <row r="7" spans="1:13" ht="14" thickBot="1" x14ac:dyDescent="0.35">
      <c r="B7" s="268"/>
      <c r="C7" s="281"/>
      <c r="D7" s="272"/>
      <c r="E7" s="262"/>
      <c r="F7" s="251"/>
      <c r="G7" s="274"/>
      <c r="H7" s="266"/>
      <c r="I7" s="229" t="str">
        <f>'Samle ark'!J50</f>
        <v>t.o.m.500 kvm</v>
      </c>
      <c r="J7" s="230"/>
    </row>
    <row r="8" spans="1:13" ht="14" thickBot="1" x14ac:dyDescent="0.35"/>
    <row r="9" spans="1:13" ht="12.75" customHeight="1" x14ac:dyDescent="0.3">
      <c r="B9" s="150"/>
      <c r="C9" s="219" t="str">
        <f>I1</f>
        <v>Brædde gulv</v>
      </c>
      <c r="D9" s="219"/>
      <c r="E9" s="219"/>
      <c r="F9" s="219"/>
      <c r="G9" s="219"/>
      <c r="H9" s="147">
        <f>Produktionsår</f>
        <v>2014</v>
      </c>
      <c r="I9" s="146"/>
      <c r="J9" s="153">
        <f>OpdateretÅrstal</f>
        <v>2025</v>
      </c>
    </row>
    <row r="10" spans="1:13" ht="12.75" customHeight="1" thickBot="1" x14ac:dyDescent="0.35">
      <c r="B10" s="151" t="s">
        <v>51</v>
      </c>
      <c r="C10" s="237" t="s">
        <v>52</v>
      </c>
      <c r="D10" s="238"/>
      <c r="E10" s="238"/>
      <c r="F10" s="238"/>
      <c r="G10" s="239"/>
      <c r="H10" s="148" t="s">
        <v>53</v>
      </c>
      <c r="I10" s="149" t="s">
        <v>54</v>
      </c>
      <c r="J10" s="152" t="s">
        <v>53</v>
      </c>
    </row>
    <row r="11" spans="1:13" ht="12.75" customHeight="1" x14ac:dyDescent="0.3">
      <c r="B11" s="139" t="s">
        <v>94</v>
      </c>
      <c r="C11" s="240" t="s">
        <v>70</v>
      </c>
      <c r="D11" s="241"/>
      <c r="E11" s="241"/>
      <c r="F11" s="241"/>
      <c r="G11" s="242"/>
      <c r="H11" s="140">
        <v>43.09</v>
      </c>
      <c r="I11" s="145">
        <f>H11*E6</f>
        <v>4309</v>
      </c>
      <c r="J11" s="99">
        <f>I11*(VLOOKUP(OpdateretÅrstal,'Prisliste tillæg'!$A$4:$C$61,3,FALSE)/VLOOKUP(Produktionsår,'Prisliste tillæg'!$A$5:$C$61,3,FALSE))</f>
        <v>7050.2708665981081</v>
      </c>
    </row>
    <row r="12" spans="1:13" ht="12.75" customHeight="1" x14ac:dyDescent="0.3">
      <c r="B12" s="9" t="s">
        <v>71</v>
      </c>
      <c r="C12" s="243" t="s">
        <v>60</v>
      </c>
      <c r="D12" s="243"/>
      <c r="E12" s="243"/>
      <c r="F12" s="243"/>
      <c r="G12" s="243"/>
      <c r="H12" s="10">
        <v>86.06</v>
      </c>
      <c r="I12" s="73">
        <f>H12</f>
        <v>86.06</v>
      </c>
      <c r="J12" s="99">
        <f>I12*(VLOOKUP(OpdateretÅrstal,'Prisliste tillæg'!$A$4:$C$61,3,FALSE)/VLOOKUP(Produktionsår,'Prisliste tillæg'!$A$5:$C$61,3,FALSE))</f>
        <v>140.80907653270671</v>
      </c>
    </row>
    <row r="13" spans="1:13" ht="12.75" customHeight="1" x14ac:dyDescent="0.3">
      <c r="B13" s="9" t="s">
        <v>72</v>
      </c>
      <c r="C13" s="203" t="s">
        <v>73</v>
      </c>
      <c r="D13" s="235"/>
      <c r="E13" s="235"/>
      <c r="F13" s="235"/>
      <c r="G13" s="204"/>
      <c r="H13" s="10">
        <v>14.71</v>
      </c>
      <c r="I13" s="16">
        <f>H13</f>
        <v>14.71</v>
      </c>
      <c r="J13" s="18">
        <f>I13*(VLOOKUP(OpdateretÅrstal,'Prisliste tillæg'!$A$4:$C$61,3,FALSE)/VLOOKUP(Produktionsår,'Prisliste tillæg'!$A$5:$C$61,3,FALSE))</f>
        <v>24.068109642065021</v>
      </c>
    </row>
    <row r="14" spans="1:13" ht="12.75" customHeight="1" x14ac:dyDescent="0.3">
      <c r="B14" s="105" t="s">
        <v>90</v>
      </c>
      <c r="C14" s="285" t="s">
        <v>75</v>
      </c>
      <c r="D14" s="278"/>
      <c r="E14" s="278"/>
      <c r="F14" s="278"/>
      <c r="G14" s="279"/>
      <c r="H14" s="10">
        <v>4.58</v>
      </c>
      <c r="I14" s="73">
        <f>H14*E6</f>
        <v>458</v>
      </c>
      <c r="J14" s="18">
        <f>I14*(VLOOKUP(OpdateretÅrstal,'Prisliste tillæg'!$A$4:$C$61,3,FALSE)/VLOOKUP(Produktionsår,'Prisliste tillæg'!$A$5:$C$61,3,FALSE))</f>
        <v>749.36738382500198</v>
      </c>
    </row>
    <row r="15" spans="1:13" ht="12.75" customHeight="1" x14ac:dyDescent="0.3">
      <c r="B15" s="105" t="s">
        <v>76</v>
      </c>
      <c r="C15" s="285"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05" t="s">
        <v>78</v>
      </c>
      <c r="C16" s="285"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9"/>
      <c r="C17" s="203"/>
      <c r="D17" s="235"/>
      <c r="E17" s="235"/>
      <c r="F17" s="235"/>
      <c r="G17" s="204"/>
      <c r="H17" s="10"/>
      <c r="I17" s="73"/>
      <c r="J17" s="18"/>
    </row>
    <row r="18" spans="2:10" ht="12.75" customHeight="1" x14ac:dyDescent="0.3">
      <c r="B18" s="9"/>
      <c r="C18" s="203" t="s">
        <v>61</v>
      </c>
      <c r="D18" s="235"/>
      <c r="E18" s="235"/>
      <c r="F18" s="235"/>
      <c r="G18" s="204"/>
      <c r="H18" s="10"/>
      <c r="I18" s="16">
        <f>SUM(I11:I17)</f>
        <v>4891.8600000000006</v>
      </c>
      <c r="J18" s="96">
        <f>I18*(VLOOKUP(OpdateretÅrstal,'Prisliste tillæg'!$A$4:$C$61,3,FALSE)/VLOOKUP(Produktionsår,'Prisliste tillæg'!$A$5:$C$61,3,FALSE))</f>
        <v>8003.9308520484155</v>
      </c>
    </row>
    <row r="19" spans="2:10" ht="12.75" customHeight="1" x14ac:dyDescent="0.3">
      <c r="B19" s="17"/>
      <c r="C19" s="74"/>
      <c r="D19" s="75"/>
      <c r="E19" s="75"/>
      <c r="F19" s="75"/>
      <c r="G19" s="76"/>
      <c r="H19" s="2"/>
      <c r="J19" s="18"/>
    </row>
    <row r="20" spans="2:10" ht="12.75" customHeight="1" thickBot="1" x14ac:dyDescent="0.35">
      <c r="B20" s="40"/>
      <c r="C20" s="276" t="s">
        <v>80</v>
      </c>
      <c r="D20" s="276"/>
      <c r="E20" s="276"/>
      <c r="F20" s="276"/>
      <c r="G20" s="276"/>
      <c r="H20" s="41"/>
      <c r="I20" s="77">
        <f>I18/E6</f>
        <v>48.918600000000005</v>
      </c>
      <c r="J20" s="95">
        <f>I20*(VLOOKUP(OpdateretÅrstal,'Prisliste tillæg'!$A$4:$C$61,3,FALSE)/VLOOKUP(Produktionsår,'Prisliste tillæg'!$A$5:$C$61,3,FALSE))</f>
        <v>80.039308520484155</v>
      </c>
    </row>
    <row r="21" spans="2:10" ht="25.5" customHeight="1" x14ac:dyDescent="0.3"/>
    <row r="22" spans="2:10" ht="26.25" customHeight="1" x14ac:dyDescent="0.3">
      <c r="C22" s="236"/>
      <c r="D22" s="236"/>
      <c r="E22" s="236"/>
      <c r="F22" s="236"/>
      <c r="G22" s="236"/>
    </row>
    <row r="23" spans="2:10" ht="12.75" customHeight="1" x14ac:dyDescent="0.3"/>
    <row r="24" spans="2:10" ht="12.75" customHeight="1" x14ac:dyDescent="0.3"/>
    <row r="25" spans="2:10" ht="12.75" customHeight="1" x14ac:dyDescent="0.3"/>
    <row r="26" spans="2:10" ht="13.5" customHeight="1" x14ac:dyDescent="0.3"/>
  </sheetData>
  <mergeCells count="23">
    <mergeCell ref="C22:G22"/>
    <mergeCell ref="C11:G11"/>
    <mergeCell ref="C12:G12"/>
    <mergeCell ref="C13:G13"/>
    <mergeCell ref="C14:G14"/>
    <mergeCell ref="C15:G15"/>
    <mergeCell ref="C16:G16"/>
    <mergeCell ref="C10:G10"/>
    <mergeCell ref="C17:G17"/>
    <mergeCell ref="C18:G18"/>
    <mergeCell ref="C20:G20"/>
    <mergeCell ref="C9:G9"/>
    <mergeCell ref="A1:G1"/>
    <mergeCell ref="I1:M1"/>
    <mergeCell ref="E6:E7"/>
    <mergeCell ref="I6:J6"/>
    <mergeCell ref="I7:J7"/>
    <mergeCell ref="H6:H7"/>
    <mergeCell ref="F6:F7"/>
    <mergeCell ref="B6:B7"/>
    <mergeCell ref="C6:C7"/>
    <mergeCell ref="D6:D7"/>
    <mergeCell ref="G6:G7"/>
  </mergeCells>
  <pageMargins left="0.7" right="0.7" top="0.75" bottom="0.75" header="0.3" footer="0.3"/>
  <pageSetup paperSize="8"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Ark56">
    <tabColor rgb="FF7030A0"/>
  </sheetPr>
  <dimension ref="A1:M20"/>
  <sheetViews>
    <sheetView workbookViewId="0">
      <selection activeCell="D6" sqref="D6:D7"/>
    </sheetView>
  </sheetViews>
  <sheetFormatPr defaultRowHeight="13.5" x14ac:dyDescent="0.3"/>
  <cols>
    <col min="2" max="2" width="8" customWidth="1"/>
    <col min="3" max="3" width="12.4609375" customWidth="1"/>
    <col min="4" max="4" width="20.15234375" customWidth="1"/>
    <col min="5" max="6" width="6.15234375" customWidth="1"/>
    <col min="7" max="7" width="15" customWidth="1"/>
    <col min="8" max="8" width="12.765625" customWidth="1"/>
    <col min="9" max="10" width="12.15234375" bestFit="1" customWidth="1"/>
    <col min="11" max="12" width="10.4609375" customWidth="1"/>
    <col min="13" max="13" width="12" customWidth="1"/>
  </cols>
  <sheetData>
    <row r="1" spans="1:13" ht="14" thickBot="1" x14ac:dyDescent="0.35">
      <c r="A1" s="282" t="s">
        <v>44</v>
      </c>
      <c r="B1" s="283"/>
      <c r="C1" s="283"/>
      <c r="D1" s="283"/>
      <c r="E1" s="283"/>
      <c r="F1" s="283"/>
      <c r="G1" s="283"/>
      <c r="H1" s="84">
        <v>55</v>
      </c>
      <c r="I1" s="283" t="s">
        <v>66</v>
      </c>
      <c r="J1" s="283"/>
      <c r="K1" s="283"/>
      <c r="L1" s="283"/>
      <c r="M1" s="284"/>
    </row>
    <row r="3" spans="1:13" x14ac:dyDescent="0.3">
      <c r="D3" s="124" t="s">
        <v>46</v>
      </c>
      <c r="E3">
        <v>2014</v>
      </c>
      <c r="F3" t="s">
        <v>67</v>
      </c>
    </row>
    <row r="5" spans="1:13" ht="14" thickBot="1" x14ac:dyDescent="0.35"/>
    <row r="6" spans="1:13" ht="12.75" customHeight="1" x14ac:dyDescent="0.3">
      <c r="B6" s="292" t="s">
        <v>84</v>
      </c>
      <c r="C6" s="265" t="str">
        <f>'Samle ark'!B66</f>
        <v>&gt;16 mm t.o.m. 23 mm</v>
      </c>
      <c r="D6" s="271" t="s">
        <v>68</v>
      </c>
      <c r="E6" s="261">
        <f>'Samle ark'!C76</f>
        <v>100</v>
      </c>
      <c r="F6" s="250" t="s">
        <v>63</v>
      </c>
      <c r="G6" s="273" t="s">
        <v>33</v>
      </c>
      <c r="H6" s="265" t="str">
        <f>'Samle ark'!D77</f>
        <v>fra 90 mm</v>
      </c>
      <c r="I6" s="227" t="s">
        <v>50</v>
      </c>
      <c r="J6" s="228"/>
    </row>
    <row r="7" spans="1:13" ht="14" thickBot="1" x14ac:dyDescent="0.35">
      <c r="B7" s="293"/>
      <c r="C7" s="266"/>
      <c r="D7" s="272"/>
      <c r="E7" s="262"/>
      <c r="F7" s="251"/>
      <c r="G7" s="274"/>
      <c r="H7" s="266"/>
      <c r="I7" s="229" t="str">
        <f>'Samle ark'!J50</f>
        <v>t.o.m.500 kvm</v>
      </c>
      <c r="J7" s="230"/>
    </row>
    <row r="8" spans="1:13" ht="14" thickBot="1" x14ac:dyDescent="0.35"/>
    <row r="9" spans="1:13" ht="12.75" customHeight="1" thickBot="1" x14ac:dyDescent="0.35">
      <c r="B9" s="150"/>
      <c r="C9" s="286" t="str">
        <f>I1</f>
        <v>Brædde gulv</v>
      </c>
      <c r="D9" s="286"/>
      <c r="E9" s="286"/>
      <c r="F9" s="286"/>
      <c r="G9" s="286"/>
      <c r="H9" s="147">
        <f>Produktionsår</f>
        <v>2014</v>
      </c>
      <c r="I9" s="146"/>
      <c r="J9" s="154">
        <f>OpdateretÅrstal</f>
        <v>2025</v>
      </c>
    </row>
    <row r="10" spans="1:13" ht="12.75" customHeight="1" thickBot="1" x14ac:dyDescent="0.35">
      <c r="B10" s="151" t="s">
        <v>51</v>
      </c>
      <c r="C10" s="287" t="s">
        <v>52</v>
      </c>
      <c r="D10" s="288"/>
      <c r="E10" s="288"/>
      <c r="F10" s="288"/>
      <c r="G10" s="289"/>
      <c r="H10" s="148" t="s">
        <v>53</v>
      </c>
      <c r="I10" s="149" t="s">
        <v>54</v>
      </c>
      <c r="J10" s="154" t="s">
        <v>53</v>
      </c>
    </row>
    <row r="11" spans="1:13" ht="12.75" customHeight="1" x14ac:dyDescent="0.3">
      <c r="B11" s="139" t="s">
        <v>95</v>
      </c>
      <c r="C11" s="290" t="s">
        <v>70</v>
      </c>
      <c r="D11" s="290"/>
      <c r="E11" s="290"/>
      <c r="F11" s="290"/>
      <c r="G11" s="290"/>
      <c r="H11" s="140">
        <v>33.56</v>
      </c>
      <c r="I11" s="145">
        <f>H11*E6</f>
        <v>3356</v>
      </c>
      <c r="J11" s="99">
        <f>I11*(VLOOKUP(OpdateretÅrstal,'Prisliste tillæg'!$A$4:$C$61,3,FALSE)/VLOOKUP(Produktionsår,'Prisliste tillæg'!$A$5:$C$61,3,FALSE))</f>
        <v>5490.9976858443379</v>
      </c>
    </row>
    <row r="12" spans="1:13" ht="12.75" customHeight="1" x14ac:dyDescent="0.3">
      <c r="B12" s="9" t="s">
        <v>71</v>
      </c>
      <c r="C12" s="203" t="s">
        <v>60</v>
      </c>
      <c r="D12" s="235"/>
      <c r="E12" s="235"/>
      <c r="F12" s="235"/>
      <c r="G12" s="204"/>
      <c r="H12" s="10">
        <v>86.06</v>
      </c>
      <c r="I12" s="73">
        <f>H12</f>
        <v>86.06</v>
      </c>
      <c r="J12" s="99">
        <f>I12*(VLOOKUP(OpdateretÅrstal,'Prisliste tillæg'!$A$4:$C$61,3,FALSE)/VLOOKUP(Produktionsår,'Prisliste tillæg'!$A$5:$C$61,3,FALSE))</f>
        <v>140.80907653270671</v>
      </c>
    </row>
    <row r="13" spans="1:13" ht="12.75" customHeight="1" x14ac:dyDescent="0.3">
      <c r="B13" s="17" t="s">
        <v>72</v>
      </c>
      <c r="C13" s="243" t="s">
        <v>73</v>
      </c>
      <c r="D13" s="243"/>
      <c r="E13" s="243"/>
      <c r="F13" s="243"/>
      <c r="G13" s="243"/>
      <c r="H13" s="10">
        <v>14.71</v>
      </c>
      <c r="I13" s="73">
        <f>H13</f>
        <v>14.71</v>
      </c>
      <c r="J13" s="18">
        <f>I13*(VLOOKUP(OpdateretÅrstal,'Prisliste tillæg'!$A$4:$C$61,3,FALSE)/VLOOKUP(Produktionsår,'Prisliste tillæg'!$A$5:$C$61,3,FALSE))</f>
        <v>24.068109642065021</v>
      </c>
    </row>
    <row r="14" spans="1:13" ht="12.75" customHeight="1" x14ac:dyDescent="0.3">
      <c r="B14" s="105" t="s">
        <v>90</v>
      </c>
      <c r="C14" s="285" t="s">
        <v>75</v>
      </c>
      <c r="D14" s="278"/>
      <c r="E14" s="278"/>
      <c r="F14" s="278"/>
      <c r="G14" s="279"/>
      <c r="H14" s="10">
        <v>4.58</v>
      </c>
      <c r="I14" s="73">
        <f>H14*E6</f>
        <v>458</v>
      </c>
      <c r="J14" s="18">
        <f>I14*(VLOOKUP(OpdateretÅrstal,'Prisliste tillæg'!$A$4:$C$61,3,FALSE)/VLOOKUP(Produktionsår,'Prisliste tillæg'!$A$5:$C$61,3,FALSE))</f>
        <v>749.36738382500198</v>
      </c>
    </row>
    <row r="15" spans="1:13" ht="12.75" customHeight="1" x14ac:dyDescent="0.3">
      <c r="B15" s="105" t="s">
        <v>76</v>
      </c>
      <c r="C15" s="285"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05" t="s">
        <v>78</v>
      </c>
      <c r="C16" s="285"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17"/>
      <c r="C17" s="291"/>
      <c r="D17" s="291"/>
      <c r="E17" s="291"/>
      <c r="F17" s="291"/>
      <c r="G17" s="291"/>
      <c r="H17" s="2"/>
      <c r="I17" s="74"/>
      <c r="J17" s="93"/>
    </row>
    <row r="18" spans="2:10" ht="12.75" customHeight="1" x14ac:dyDescent="0.3">
      <c r="B18" s="17"/>
      <c r="C18" s="203" t="s">
        <v>61</v>
      </c>
      <c r="D18" s="235"/>
      <c r="E18" s="235"/>
      <c r="F18" s="235"/>
      <c r="G18" s="204"/>
      <c r="H18" s="2"/>
      <c r="I18" s="73">
        <f>SUM(I11:I17)</f>
        <v>3938.86</v>
      </c>
      <c r="J18" s="97">
        <f>I18*(VLOOKUP(OpdateretÅrstal,'Prisliste tillæg'!$A$4:$C$61,3,FALSE)/VLOOKUP(Produktionsår,'Prisliste tillæg'!$A$5:$C$61,3,FALSE))</f>
        <v>6444.6576712946444</v>
      </c>
    </row>
    <row r="19" spans="2:10" ht="12.75" customHeight="1" x14ac:dyDescent="0.3">
      <c r="B19" s="17"/>
      <c r="C19" s="203"/>
      <c r="D19" s="235"/>
      <c r="E19" s="235"/>
      <c r="F19" s="235"/>
      <c r="G19" s="204"/>
      <c r="H19" s="2"/>
      <c r="I19" s="74"/>
      <c r="J19" s="93"/>
    </row>
    <row r="20" spans="2:10" ht="12.75" customHeight="1" thickBot="1" x14ac:dyDescent="0.35">
      <c r="B20" s="40"/>
      <c r="C20" s="201" t="s">
        <v>80</v>
      </c>
      <c r="D20" s="244"/>
      <c r="E20" s="244"/>
      <c r="F20" s="244"/>
      <c r="G20" s="202"/>
      <c r="H20" s="41"/>
      <c r="I20" s="98">
        <f>I18/E6</f>
        <v>39.388600000000004</v>
      </c>
      <c r="J20" s="15">
        <f>I20*(VLOOKUP(OpdateretÅrstal,'Prisliste tillæg'!$A$4:$C$61,3,FALSE)/VLOOKUP(Produktionsår,'Prisliste tillæg'!$A$5:$C$61,3,FALSE))</f>
        <v>64.446576712946452</v>
      </c>
    </row>
  </sheetData>
  <mergeCells count="23">
    <mergeCell ref="A1:G1"/>
    <mergeCell ref="I1:M1"/>
    <mergeCell ref="E6:E7"/>
    <mergeCell ref="I6:J6"/>
    <mergeCell ref="I7:J7"/>
    <mergeCell ref="B6:B7"/>
    <mergeCell ref="C6:C7"/>
    <mergeCell ref="D6:D7"/>
    <mergeCell ref="G6:G7"/>
    <mergeCell ref="H6:H7"/>
    <mergeCell ref="F6:F7"/>
    <mergeCell ref="C18:G18"/>
    <mergeCell ref="C19:G19"/>
    <mergeCell ref="C20:G20"/>
    <mergeCell ref="C14:G14"/>
    <mergeCell ref="C15:G15"/>
    <mergeCell ref="C16:G16"/>
    <mergeCell ref="C9:G9"/>
    <mergeCell ref="C10:G10"/>
    <mergeCell ref="C11:G11"/>
    <mergeCell ref="C13:G13"/>
    <mergeCell ref="C17:G17"/>
    <mergeCell ref="C12:G12"/>
  </mergeCells>
  <pageMargins left="0.7" right="0.7" top="0.75" bottom="0.75" header="0.3" footer="0.3"/>
  <pageSetup paperSize="8"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Ark57">
    <tabColor rgb="FF7030A0"/>
  </sheetPr>
  <dimension ref="A1:M24"/>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2.15234375" bestFit="1" customWidth="1"/>
    <col min="11" max="12" width="10.4609375" customWidth="1"/>
    <col min="13" max="13" width="12" customWidth="1"/>
  </cols>
  <sheetData>
    <row r="1" spans="1:13" ht="14" thickBot="1" x14ac:dyDescent="0.35">
      <c r="A1" s="282" t="s">
        <v>44</v>
      </c>
      <c r="B1" s="283"/>
      <c r="C1" s="283"/>
      <c r="D1" s="283"/>
      <c r="E1" s="283"/>
      <c r="F1" s="283"/>
      <c r="G1" s="283"/>
      <c r="H1" s="84">
        <v>56</v>
      </c>
      <c r="I1" s="283" t="s">
        <v>66</v>
      </c>
      <c r="J1" s="283"/>
      <c r="K1" s="283"/>
      <c r="L1" s="283"/>
      <c r="M1" s="284"/>
    </row>
    <row r="3" spans="1:13" x14ac:dyDescent="0.3">
      <c r="D3" s="124" t="s">
        <v>46</v>
      </c>
      <c r="E3">
        <v>2014</v>
      </c>
      <c r="F3" t="s">
        <v>67</v>
      </c>
    </row>
    <row r="5" spans="1:13" ht="14" thickBot="1" x14ac:dyDescent="0.35"/>
    <row r="6" spans="1:13" ht="12.75" customHeight="1" x14ac:dyDescent="0.3">
      <c r="B6" s="292" t="s">
        <v>84</v>
      </c>
      <c r="C6" s="265" t="str">
        <f>'Samle ark'!B66</f>
        <v>&gt;16 mm t.o.m. 23 mm</v>
      </c>
      <c r="D6" s="271" t="s">
        <v>68</v>
      </c>
      <c r="E6" s="261">
        <f>'Samle ark'!C76</f>
        <v>100</v>
      </c>
      <c r="F6" s="250" t="s">
        <v>63</v>
      </c>
      <c r="G6" s="273" t="s">
        <v>33</v>
      </c>
      <c r="H6" s="265" t="str">
        <f>'Samle ark'!D78</f>
        <v>fra 130 mm</v>
      </c>
      <c r="I6" s="227" t="s">
        <v>50</v>
      </c>
      <c r="J6" s="228"/>
    </row>
    <row r="7" spans="1:13" ht="14" thickBot="1" x14ac:dyDescent="0.35">
      <c r="B7" s="293"/>
      <c r="C7" s="266"/>
      <c r="D7" s="272"/>
      <c r="E7" s="262"/>
      <c r="F7" s="251"/>
      <c r="G7" s="274"/>
      <c r="H7" s="266"/>
      <c r="I7" s="229" t="str">
        <f>'Samle ark'!J50</f>
        <v>t.o.m.500 kvm</v>
      </c>
      <c r="J7" s="230"/>
    </row>
    <row r="8" spans="1:13" ht="14" thickBot="1" x14ac:dyDescent="0.35"/>
    <row r="9" spans="1:13" ht="12.75" customHeight="1" thickBot="1" x14ac:dyDescent="0.35">
      <c r="B9" s="150"/>
      <c r="C9" s="286" t="str">
        <f>I1</f>
        <v>Brædde gulv</v>
      </c>
      <c r="D9" s="286"/>
      <c r="E9" s="286"/>
      <c r="F9" s="286"/>
      <c r="G9" s="286"/>
      <c r="H9" s="147">
        <f>Produktionsår</f>
        <v>2014</v>
      </c>
      <c r="I9" s="146"/>
      <c r="J9" s="154">
        <f>OpdateretÅrstal</f>
        <v>2025</v>
      </c>
    </row>
    <row r="10" spans="1:13" ht="12.75" customHeight="1" thickBot="1" x14ac:dyDescent="0.35">
      <c r="B10" s="151" t="s">
        <v>51</v>
      </c>
      <c r="C10" s="287" t="s">
        <v>52</v>
      </c>
      <c r="D10" s="288"/>
      <c r="E10" s="288"/>
      <c r="F10" s="288"/>
      <c r="G10" s="289"/>
      <c r="H10" s="148" t="s">
        <v>53</v>
      </c>
      <c r="I10" s="149" t="s">
        <v>54</v>
      </c>
      <c r="J10" s="154" t="s">
        <v>53</v>
      </c>
    </row>
    <row r="11" spans="1:13" ht="12.75" customHeight="1" x14ac:dyDescent="0.3">
      <c r="B11" s="139" t="s">
        <v>96</v>
      </c>
      <c r="C11" s="290" t="s">
        <v>70</v>
      </c>
      <c r="D11" s="290"/>
      <c r="E11" s="290"/>
      <c r="F11" s="290"/>
      <c r="G11" s="290"/>
      <c r="H11" s="140">
        <v>30.37</v>
      </c>
      <c r="I11" s="145">
        <f>H11*E6</f>
        <v>3037</v>
      </c>
      <c r="J11" s="99">
        <f>I11*(VLOOKUP(OpdateretÅrstal,'Prisliste tillæg'!$A$4:$C$61,3,FALSE)/VLOOKUP(Produktionsår,'Prisliste tillæg'!$A$5:$C$61,3,FALSE))</f>
        <v>4969.0583944902419</v>
      </c>
    </row>
    <row r="12" spans="1:13" ht="12.75" customHeight="1" x14ac:dyDescent="0.3">
      <c r="B12" s="9" t="s">
        <v>71</v>
      </c>
      <c r="C12" s="203" t="s">
        <v>60</v>
      </c>
      <c r="D12" s="235"/>
      <c r="E12" s="235"/>
      <c r="F12" s="235"/>
      <c r="G12" s="204"/>
      <c r="H12" s="10">
        <v>86.06</v>
      </c>
      <c r="I12" s="73">
        <f>H12</f>
        <v>86.06</v>
      </c>
      <c r="J12" s="99">
        <f>I12*(VLOOKUP(OpdateretÅrstal,'Prisliste tillæg'!$A$4:$C$61,3,FALSE)/VLOOKUP(Produktionsår,'Prisliste tillæg'!$A$5:$C$61,3,FALSE))</f>
        <v>140.80907653270671</v>
      </c>
    </row>
    <row r="13" spans="1:13" ht="12.75" customHeight="1" x14ac:dyDescent="0.3">
      <c r="B13" s="17" t="s">
        <v>72</v>
      </c>
      <c r="C13" s="243" t="s">
        <v>73</v>
      </c>
      <c r="D13" s="243"/>
      <c r="E13" s="243"/>
      <c r="F13" s="243"/>
      <c r="G13" s="243"/>
      <c r="H13" s="10">
        <v>14.71</v>
      </c>
      <c r="I13" s="73">
        <f>H13</f>
        <v>14.71</v>
      </c>
      <c r="J13" s="18">
        <f>I13*(VLOOKUP(OpdateretÅrstal,'Prisliste tillæg'!$A$4:$C$61,3,FALSE)/VLOOKUP(Produktionsår,'Prisliste tillæg'!$A$5:$C$61,3,FALSE))</f>
        <v>24.068109642065021</v>
      </c>
    </row>
    <row r="14" spans="1:13" ht="12.75" customHeight="1" x14ac:dyDescent="0.3">
      <c r="B14" s="105" t="s">
        <v>90</v>
      </c>
      <c r="C14" s="285" t="s">
        <v>75</v>
      </c>
      <c r="D14" s="278"/>
      <c r="E14" s="278"/>
      <c r="F14" s="278"/>
      <c r="G14" s="279"/>
      <c r="H14" s="10">
        <v>4.58</v>
      </c>
      <c r="I14" s="73">
        <f>H14*E6</f>
        <v>458</v>
      </c>
      <c r="J14" s="18">
        <f>I14*(VLOOKUP(OpdateretÅrstal,'Prisliste tillæg'!$A$4:$C$61,3,FALSE)/VLOOKUP(Produktionsår,'Prisliste tillæg'!$A$5:$C$61,3,FALSE))</f>
        <v>749.36738382500198</v>
      </c>
    </row>
    <row r="15" spans="1:13" ht="12.75" customHeight="1" x14ac:dyDescent="0.3">
      <c r="B15" s="105" t="s">
        <v>76</v>
      </c>
      <c r="C15" s="285"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05" t="s">
        <v>78</v>
      </c>
      <c r="C16" s="285"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17"/>
      <c r="C17" s="291"/>
      <c r="D17" s="291"/>
      <c r="E17" s="291"/>
      <c r="F17" s="291"/>
      <c r="G17" s="291"/>
      <c r="H17" s="2"/>
      <c r="I17" s="74"/>
      <c r="J17" s="93"/>
    </row>
    <row r="18" spans="2:10" ht="12.75" customHeight="1" x14ac:dyDescent="0.3">
      <c r="B18" s="17"/>
      <c r="C18" s="203" t="s">
        <v>61</v>
      </c>
      <c r="D18" s="235"/>
      <c r="E18" s="235"/>
      <c r="F18" s="235"/>
      <c r="G18" s="204"/>
      <c r="H18" s="2"/>
      <c r="I18" s="73">
        <f>SUM(I11:I17)</f>
        <v>3619.86</v>
      </c>
      <c r="J18" s="97">
        <f>I18*(VLOOKUP(OpdateretÅrstal,'Prisliste tillæg'!$A$4:$C$61,3,FALSE)/VLOOKUP(Produktionsår,'Prisliste tillæg'!$A$5:$C$61,3,FALSE))</f>
        <v>5922.7183799405493</v>
      </c>
    </row>
    <row r="19" spans="2:10" ht="12.75" customHeight="1" x14ac:dyDescent="0.3">
      <c r="B19" s="17"/>
      <c r="C19" s="203"/>
      <c r="D19" s="235"/>
      <c r="E19" s="235"/>
      <c r="F19" s="235"/>
      <c r="G19" s="204"/>
      <c r="H19" s="2"/>
      <c r="I19" s="74"/>
      <c r="J19" s="93"/>
    </row>
    <row r="20" spans="2:10" ht="12.75" customHeight="1" thickBot="1" x14ac:dyDescent="0.35">
      <c r="B20" s="40"/>
      <c r="C20" s="201" t="s">
        <v>80</v>
      </c>
      <c r="D20" s="244"/>
      <c r="E20" s="244"/>
      <c r="F20" s="244"/>
      <c r="G20" s="202"/>
      <c r="H20" s="41"/>
      <c r="I20" s="98">
        <f>I18/E6</f>
        <v>36.198599999999999</v>
      </c>
      <c r="J20" s="15">
        <f>I20*(VLOOKUP(OpdateretÅrstal,'Prisliste tillæg'!$A$4:$C$61,3,FALSE)/VLOOKUP(Produktionsår,'Prisliste tillæg'!$A$5:$C$61,3,FALSE))</f>
        <v>59.227183799405495</v>
      </c>
    </row>
    <row r="21" spans="2:10" ht="12.75" customHeight="1" x14ac:dyDescent="0.3"/>
    <row r="22" spans="2:10" ht="12.75" customHeight="1" x14ac:dyDescent="0.3"/>
    <row r="23" spans="2:10" ht="12.75" customHeight="1" x14ac:dyDescent="0.3"/>
    <row r="24" spans="2:10" ht="12.75" customHeight="1" x14ac:dyDescent="0.3"/>
  </sheetData>
  <mergeCells count="23">
    <mergeCell ref="A1:G1"/>
    <mergeCell ref="I1:M1"/>
    <mergeCell ref="E6:E7"/>
    <mergeCell ref="I6:J6"/>
    <mergeCell ref="I7:J7"/>
    <mergeCell ref="B6:B7"/>
    <mergeCell ref="C6:C7"/>
    <mergeCell ref="D6:D7"/>
    <mergeCell ref="G6:G7"/>
    <mergeCell ref="H6:H7"/>
    <mergeCell ref="F6:F7"/>
    <mergeCell ref="C18:G18"/>
    <mergeCell ref="C19:G19"/>
    <mergeCell ref="C20:G20"/>
    <mergeCell ref="C14:G14"/>
    <mergeCell ref="C15:G15"/>
    <mergeCell ref="C16:G16"/>
    <mergeCell ref="C9:G9"/>
    <mergeCell ref="C10:G10"/>
    <mergeCell ref="C11:G11"/>
    <mergeCell ref="C13:G13"/>
    <mergeCell ref="C17:G17"/>
    <mergeCell ref="C12:G12"/>
  </mergeCells>
  <pageMargins left="0.7" right="0.7" top="0.75" bottom="0.75" header="0.3" footer="0.3"/>
  <pageSetup paperSize="8"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Ark58">
    <tabColor rgb="FF7030A0"/>
  </sheetPr>
  <dimension ref="A1:M20"/>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2.15234375" bestFit="1" customWidth="1"/>
    <col min="11" max="11" width="9.4609375" customWidth="1"/>
    <col min="12" max="13" width="10.4609375" customWidth="1"/>
  </cols>
  <sheetData>
    <row r="1" spans="1:13" ht="14" thickBot="1" x14ac:dyDescent="0.35">
      <c r="A1" s="282" t="s">
        <v>44</v>
      </c>
      <c r="B1" s="283"/>
      <c r="C1" s="283"/>
      <c r="D1" s="283"/>
      <c r="E1" s="283"/>
      <c r="F1" s="283"/>
      <c r="G1" s="283"/>
      <c r="H1" s="84">
        <v>57</v>
      </c>
      <c r="I1" s="283" t="s">
        <v>66</v>
      </c>
      <c r="J1" s="283"/>
      <c r="K1" s="283"/>
      <c r="L1" s="283"/>
      <c r="M1" s="284"/>
    </row>
    <row r="3" spans="1:13" x14ac:dyDescent="0.3">
      <c r="D3" s="124" t="s">
        <v>46</v>
      </c>
      <c r="E3">
        <v>2014</v>
      </c>
      <c r="F3" t="s">
        <v>67</v>
      </c>
    </row>
    <row r="5" spans="1:13" ht="14" thickBot="1" x14ac:dyDescent="0.35"/>
    <row r="6" spans="1:13" ht="12.75" customHeight="1" x14ac:dyDescent="0.3">
      <c r="B6" s="292" t="s">
        <v>84</v>
      </c>
      <c r="C6" s="265" t="str">
        <f>'Samle ark'!B66</f>
        <v>&gt;16 mm t.o.m. 23 mm</v>
      </c>
      <c r="D6" s="271" t="s">
        <v>68</v>
      </c>
      <c r="E6" s="261">
        <f>'Samle ark'!C76</f>
        <v>100</v>
      </c>
      <c r="F6" s="250" t="s">
        <v>63</v>
      </c>
      <c r="G6" s="273" t="s">
        <v>33</v>
      </c>
      <c r="H6" s="265" t="str">
        <f>'Samle ark'!D79</f>
        <v>fra 150mm t.o.m. 210 mm</v>
      </c>
      <c r="I6" s="227" t="s">
        <v>50</v>
      </c>
      <c r="J6" s="228"/>
    </row>
    <row r="7" spans="1:13" ht="14" thickBot="1" x14ac:dyDescent="0.35">
      <c r="B7" s="293"/>
      <c r="C7" s="266"/>
      <c r="D7" s="272"/>
      <c r="E7" s="262"/>
      <c r="F7" s="251"/>
      <c r="G7" s="274"/>
      <c r="H7" s="266"/>
      <c r="I7" s="229" t="str">
        <f>'Samle ark'!J50</f>
        <v>t.o.m.500 kvm</v>
      </c>
      <c r="J7" s="230"/>
    </row>
    <row r="8" spans="1:13" ht="14" thickBot="1" x14ac:dyDescent="0.35"/>
    <row r="9" spans="1:13" ht="12.75" customHeight="1" thickBot="1" x14ac:dyDescent="0.35">
      <c r="B9" s="150"/>
      <c r="C9" s="286" t="str">
        <f>I1</f>
        <v>Brædde gulv</v>
      </c>
      <c r="D9" s="286"/>
      <c r="E9" s="286"/>
      <c r="F9" s="286"/>
      <c r="G9" s="286"/>
      <c r="H9" s="147">
        <f>Produktionsår</f>
        <v>2014</v>
      </c>
      <c r="I9" s="146"/>
      <c r="J9" s="154">
        <f>OpdateretÅrstal</f>
        <v>2025</v>
      </c>
    </row>
    <row r="10" spans="1:13" ht="12.75" customHeight="1" thickBot="1" x14ac:dyDescent="0.35">
      <c r="B10" s="151" t="s">
        <v>51</v>
      </c>
      <c r="C10" s="287" t="s">
        <v>52</v>
      </c>
      <c r="D10" s="288"/>
      <c r="E10" s="288"/>
      <c r="F10" s="288"/>
      <c r="G10" s="289"/>
      <c r="H10" s="148" t="s">
        <v>53</v>
      </c>
      <c r="I10" s="149" t="s">
        <v>54</v>
      </c>
      <c r="J10" s="154" t="s">
        <v>53</v>
      </c>
    </row>
    <row r="11" spans="1:13" ht="12.75" customHeight="1" x14ac:dyDescent="0.3">
      <c r="B11" s="139" t="s">
        <v>97</v>
      </c>
      <c r="C11" s="290" t="s">
        <v>70</v>
      </c>
      <c r="D11" s="290"/>
      <c r="E11" s="290"/>
      <c r="F11" s="290"/>
      <c r="G11" s="290"/>
      <c r="H11" s="140">
        <v>27.2</v>
      </c>
      <c r="I11" s="145">
        <f>H11*E6</f>
        <v>2720</v>
      </c>
      <c r="J11" s="99">
        <f>I11*(VLOOKUP(OpdateretÅrstal,'Prisliste tillæg'!$A$4:$C$61,3,FALSE)/VLOOKUP(Produktionsår,'Prisliste tillæg'!$A$5:$C$61,3,FALSE))</f>
        <v>4450.3914497904043</v>
      </c>
    </row>
    <row r="12" spans="1:13" ht="12.75" customHeight="1" x14ac:dyDescent="0.3">
      <c r="B12" s="9" t="s">
        <v>71</v>
      </c>
      <c r="C12" s="203" t="s">
        <v>60</v>
      </c>
      <c r="D12" s="235"/>
      <c r="E12" s="235"/>
      <c r="F12" s="235"/>
      <c r="G12" s="204"/>
      <c r="H12" s="10">
        <v>86.06</v>
      </c>
      <c r="I12" s="73">
        <f>H12</f>
        <v>86.06</v>
      </c>
      <c r="J12" s="99">
        <f>I12*(VLOOKUP(OpdateretÅrstal,'Prisliste tillæg'!$A$4:$C$61,3,FALSE)/VLOOKUP(Produktionsår,'Prisliste tillæg'!$A$5:$C$61,3,FALSE))</f>
        <v>140.80907653270671</v>
      </c>
    </row>
    <row r="13" spans="1:13" ht="12.75" customHeight="1" x14ac:dyDescent="0.3">
      <c r="B13" s="17" t="s">
        <v>72</v>
      </c>
      <c r="C13" s="243" t="s">
        <v>73</v>
      </c>
      <c r="D13" s="243"/>
      <c r="E13" s="243"/>
      <c r="F13" s="243"/>
      <c r="G13" s="243"/>
      <c r="H13" s="10">
        <v>14.71</v>
      </c>
      <c r="I13" s="73">
        <f>H13</f>
        <v>14.71</v>
      </c>
      <c r="J13" s="18">
        <f>I13*(VLOOKUP(OpdateretÅrstal,'Prisliste tillæg'!$A$4:$C$61,3,FALSE)/VLOOKUP(Produktionsår,'Prisliste tillæg'!$A$5:$C$61,3,FALSE))</f>
        <v>24.068109642065021</v>
      </c>
    </row>
    <row r="14" spans="1:13" ht="12.75" customHeight="1" x14ac:dyDescent="0.3">
      <c r="B14" s="105" t="s">
        <v>90</v>
      </c>
      <c r="C14" s="285" t="s">
        <v>75</v>
      </c>
      <c r="D14" s="278"/>
      <c r="E14" s="278"/>
      <c r="F14" s="278"/>
      <c r="G14" s="279"/>
      <c r="H14" s="10">
        <v>4.58</v>
      </c>
      <c r="I14" s="73">
        <f>H14*E6</f>
        <v>458</v>
      </c>
      <c r="J14" s="18">
        <f>I14*(VLOOKUP(OpdateretÅrstal,'Prisliste tillæg'!$A$4:$C$61,3,FALSE)/VLOOKUP(Produktionsår,'Prisliste tillæg'!$A$5:$C$61,3,FALSE))</f>
        <v>749.36738382500198</v>
      </c>
    </row>
    <row r="15" spans="1:13" ht="12.75" customHeight="1" x14ac:dyDescent="0.3">
      <c r="B15" s="105" t="s">
        <v>76</v>
      </c>
      <c r="C15" s="285" t="s">
        <v>77</v>
      </c>
      <c r="D15" s="278"/>
      <c r="E15" s="278"/>
      <c r="F15" s="278"/>
      <c r="G15" s="279"/>
      <c r="H15" s="10">
        <v>21.53</v>
      </c>
      <c r="I15" s="73">
        <f>H15</f>
        <v>21.53</v>
      </c>
      <c r="J15" s="18">
        <f>I15*(VLOOKUP(OpdateretÅrstal,'Prisliste tillæg'!$A$4:$C$61,3,FALSE)/VLOOKUP(Produktionsår,'Prisliste tillæg'!$A$5:$C$61,3,FALSE))</f>
        <v>35.226811733083608</v>
      </c>
    </row>
    <row r="16" spans="1:13" ht="12.75" customHeight="1" x14ac:dyDescent="0.3">
      <c r="B16" s="105" t="s">
        <v>78</v>
      </c>
      <c r="C16" s="285" t="s">
        <v>79</v>
      </c>
      <c r="D16" s="278"/>
      <c r="E16" s="278"/>
      <c r="F16" s="278"/>
      <c r="G16" s="279"/>
      <c r="H16" s="10">
        <v>2.56</v>
      </c>
      <c r="I16" s="73">
        <f>H16</f>
        <v>2.56</v>
      </c>
      <c r="J16" s="18">
        <f>I16*(VLOOKUP(OpdateretÅrstal,'Prisliste tillæg'!$A$4:$C$61,3,FALSE)/VLOOKUP(Produktionsår,'Prisliste tillæg'!$A$5:$C$61,3,FALSE))</f>
        <v>4.1886037174497925</v>
      </c>
    </row>
    <row r="17" spans="2:10" ht="12.75" customHeight="1" x14ac:dyDescent="0.3">
      <c r="B17" s="17"/>
      <c r="C17" s="291"/>
      <c r="D17" s="291"/>
      <c r="E17" s="291"/>
      <c r="F17" s="291"/>
      <c r="G17" s="291"/>
      <c r="H17" s="2"/>
      <c r="I17" s="74"/>
      <c r="J17" s="93"/>
    </row>
    <row r="18" spans="2:10" ht="12.75" customHeight="1" x14ac:dyDescent="0.3">
      <c r="B18" s="17"/>
      <c r="C18" s="203" t="s">
        <v>61</v>
      </c>
      <c r="D18" s="235"/>
      <c r="E18" s="235"/>
      <c r="F18" s="235"/>
      <c r="G18" s="204"/>
      <c r="H18" s="2"/>
      <c r="I18" s="73">
        <f>SUM(I11:I17)</f>
        <v>3302.86</v>
      </c>
      <c r="J18" s="97">
        <f>I18*(VLOOKUP(OpdateretÅrstal,'Prisliste tillæg'!$A$4:$C$61,3,FALSE)/VLOOKUP(Produktionsår,'Prisliste tillæg'!$A$5:$C$61,3,FALSE))</f>
        <v>5404.0514352407117</v>
      </c>
    </row>
    <row r="19" spans="2:10" ht="12.75" customHeight="1" x14ac:dyDescent="0.3">
      <c r="B19" s="17"/>
      <c r="C19" s="203"/>
      <c r="D19" s="235"/>
      <c r="E19" s="235"/>
      <c r="F19" s="235"/>
      <c r="G19" s="204"/>
      <c r="H19" s="2"/>
      <c r="I19" s="74"/>
      <c r="J19" s="93"/>
    </row>
    <row r="20" spans="2:10" ht="12.75" customHeight="1" thickBot="1" x14ac:dyDescent="0.35">
      <c r="B20" s="40"/>
      <c r="C20" s="201" t="s">
        <v>80</v>
      </c>
      <c r="D20" s="244"/>
      <c r="E20" s="244"/>
      <c r="F20" s="244"/>
      <c r="G20" s="202"/>
      <c r="H20" s="41"/>
      <c r="I20" s="98">
        <f>I18/E6</f>
        <v>33.028600000000004</v>
      </c>
      <c r="J20" s="15">
        <f>I20*(VLOOKUP(OpdateretÅrstal,'Prisliste tillæg'!$A$4:$C$61,3,FALSE)/VLOOKUP(Produktionsår,'Prisliste tillæg'!$A$5:$C$61,3,FALSE))</f>
        <v>54.040514352407122</v>
      </c>
    </row>
  </sheetData>
  <mergeCells count="23">
    <mergeCell ref="A1:G1"/>
    <mergeCell ref="I1:M1"/>
    <mergeCell ref="E6:E7"/>
    <mergeCell ref="I6:J6"/>
    <mergeCell ref="I7:J7"/>
    <mergeCell ref="B6:B7"/>
    <mergeCell ref="C6:C7"/>
    <mergeCell ref="D6:D7"/>
    <mergeCell ref="G6:G7"/>
    <mergeCell ref="H6:H7"/>
    <mergeCell ref="F6:F7"/>
    <mergeCell ref="C18:G18"/>
    <mergeCell ref="C19:G19"/>
    <mergeCell ref="C20:G20"/>
    <mergeCell ref="C14:G14"/>
    <mergeCell ref="C15:G15"/>
    <mergeCell ref="C16:G16"/>
    <mergeCell ref="C9:G9"/>
    <mergeCell ref="C10:G10"/>
    <mergeCell ref="C11:G11"/>
    <mergeCell ref="C13:G13"/>
    <mergeCell ref="C17:G17"/>
    <mergeCell ref="C12:G12"/>
  </mergeCells>
  <pageMargins left="0.7" right="0.7" top="0.75" bottom="0.75" header="0.3" footer="0.3"/>
  <pageSetup paperSize="8"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Ark59">
    <tabColor theme="8" tint="0.39997558519241921"/>
  </sheetPr>
  <dimension ref="A1:M21"/>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12" customWidth="1"/>
    <col min="8" max="8" width="12.765625" customWidth="1"/>
    <col min="9" max="10" width="10.4609375" bestFit="1" customWidth="1"/>
    <col min="11" max="11" width="9.4609375" customWidth="1"/>
    <col min="12" max="13" width="12.15234375" customWidth="1"/>
  </cols>
  <sheetData>
    <row r="1" spans="1:13" ht="14" thickBot="1" x14ac:dyDescent="0.35">
      <c r="A1" s="303" t="s">
        <v>44</v>
      </c>
      <c r="B1" s="304"/>
      <c r="C1" s="304"/>
      <c r="D1" s="304"/>
      <c r="E1" s="304"/>
      <c r="F1" s="304"/>
      <c r="G1" s="304"/>
      <c r="H1" s="80">
        <v>58</v>
      </c>
      <c r="I1" s="304" t="s">
        <v>66</v>
      </c>
      <c r="J1" s="304"/>
      <c r="K1" s="304"/>
      <c r="L1" s="304"/>
      <c r="M1" s="305"/>
    </row>
    <row r="3" spans="1:13" x14ac:dyDescent="0.3">
      <c r="D3" s="124" t="s">
        <v>46</v>
      </c>
      <c r="E3" s="125">
        <v>2014</v>
      </c>
      <c r="F3" t="s">
        <v>67</v>
      </c>
    </row>
    <row r="5" spans="1:13" ht="14" thickBot="1" x14ac:dyDescent="0.35"/>
    <row r="6" spans="1:13" ht="12.75" customHeight="1" x14ac:dyDescent="0.3">
      <c r="B6" s="292" t="str">
        <f>'Samle ark'!B50</f>
        <v xml:space="preserve">Brædt tykkelse </v>
      </c>
      <c r="C6" s="269" t="str">
        <f>'Samle ark'!B51</f>
        <v>t.o.m. 16 mm</v>
      </c>
      <c r="D6" s="271" t="s">
        <v>68</v>
      </c>
      <c r="E6" s="261">
        <f>'Samle ark'!C51</f>
        <v>5</v>
      </c>
      <c r="F6" s="250" t="s">
        <v>63</v>
      </c>
      <c r="G6" s="273" t="s">
        <v>33</v>
      </c>
      <c r="H6" s="265" t="str">
        <f>'Samle ark'!D51</f>
        <v>fra 60 mm</v>
      </c>
      <c r="I6" s="227" t="s">
        <v>50</v>
      </c>
      <c r="J6" s="228"/>
    </row>
    <row r="7" spans="1:13" ht="14" thickBot="1" x14ac:dyDescent="0.35">
      <c r="B7" s="293"/>
      <c r="C7" s="270"/>
      <c r="D7" s="272"/>
      <c r="E7" s="262"/>
      <c r="F7" s="251"/>
      <c r="G7" s="274"/>
      <c r="H7" s="266"/>
      <c r="I7" s="263" t="str">
        <f>'Samle ark'!M50</f>
        <v>over 500 kvm</v>
      </c>
      <c r="J7" s="264"/>
    </row>
    <row r="8" spans="1:13" ht="14" thickBot="1" x14ac:dyDescent="0.35"/>
    <row r="9" spans="1:13" ht="12.75" customHeight="1" x14ac:dyDescent="0.3">
      <c r="B9" s="150"/>
      <c r="C9" s="294" t="str">
        <f>I1</f>
        <v>Brædde gulv</v>
      </c>
      <c r="D9" s="295"/>
      <c r="E9" s="295"/>
      <c r="F9" s="295"/>
      <c r="G9" s="296"/>
      <c r="H9" s="147">
        <f>Produktionsår</f>
        <v>2014</v>
      </c>
      <c r="I9" s="155"/>
      <c r="J9" s="122">
        <f>OpdateretÅrstal</f>
        <v>2025</v>
      </c>
    </row>
    <row r="10" spans="1:13" ht="12.75" customHeight="1" thickBot="1" x14ac:dyDescent="0.35">
      <c r="B10" s="151" t="s">
        <v>51</v>
      </c>
      <c r="C10" s="297"/>
      <c r="D10" s="298"/>
      <c r="E10" s="298"/>
      <c r="F10" s="298"/>
      <c r="G10" s="299"/>
      <c r="H10" s="148" t="s">
        <v>53</v>
      </c>
      <c r="I10" s="156" t="s">
        <v>54</v>
      </c>
      <c r="J10" s="123" t="s">
        <v>53</v>
      </c>
    </row>
    <row r="11" spans="1:13" ht="12.75" customHeight="1" x14ac:dyDescent="0.3">
      <c r="B11" s="139"/>
      <c r="C11" s="300" t="s">
        <v>52</v>
      </c>
      <c r="D11" s="301"/>
      <c r="E11" s="301"/>
      <c r="F11" s="301"/>
      <c r="G11" s="302"/>
      <c r="H11" s="140"/>
      <c r="I11" s="144"/>
      <c r="J11" s="161"/>
    </row>
    <row r="12" spans="1:13" ht="12.75" customHeight="1" x14ac:dyDescent="0.3">
      <c r="B12" s="139" t="s">
        <v>98</v>
      </c>
      <c r="C12" s="243" t="s">
        <v>70</v>
      </c>
      <c r="D12" s="243"/>
      <c r="E12" s="243"/>
      <c r="F12" s="243"/>
      <c r="G12" s="243"/>
      <c r="H12" s="140">
        <v>35.729999999999997</v>
      </c>
      <c r="I12" s="145">
        <f>H12*E6</f>
        <v>178.64999999999998</v>
      </c>
      <c r="J12" s="99">
        <f>I12*(VLOOKUP(OpdateretÅrstal,'Prisliste tillæg'!$A$4:$C$61,3,FALSE)/VLOOKUP(Produktionsår,'Prisliste tillæg'!$A$5:$C$61,3,FALSE))</f>
        <v>292.30236489156459</v>
      </c>
    </row>
    <row r="13" spans="1:13" ht="12.75" customHeight="1" x14ac:dyDescent="0.3">
      <c r="B13" s="9" t="s">
        <v>71</v>
      </c>
      <c r="C13" s="203" t="s">
        <v>60</v>
      </c>
      <c r="D13" s="235"/>
      <c r="E13" s="235"/>
      <c r="F13" s="235"/>
      <c r="G13" s="204"/>
      <c r="H13" s="10">
        <v>86.06</v>
      </c>
      <c r="I13" s="73">
        <f>H13</f>
        <v>86.06</v>
      </c>
      <c r="J13" s="99">
        <f>I13*(VLOOKUP(OpdateretÅrstal,'Prisliste tillæg'!$A$4:$C$61,3,FALSE)/VLOOKUP(Produktionsår,'Prisliste tillæg'!$A$5:$C$61,3,FALSE))</f>
        <v>140.80907653270671</v>
      </c>
    </row>
    <row r="14" spans="1:13" ht="12.75" customHeight="1" x14ac:dyDescent="0.3">
      <c r="B14" s="17" t="s">
        <v>72</v>
      </c>
      <c r="C14" s="243" t="s">
        <v>73</v>
      </c>
      <c r="D14" s="243"/>
      <c r="E14" s="243"/>
      <c r="F14" s="243"/>
      <c r="G14" s="243"/>
      <c r="H14" s="10">
        <v>14.71</v>
      </c>
      <c r="I14" s="73">
        <f>H14</f>
        <v>14.71</v>
      </c>
      <c r="J14" s="99">
        <f>I14*(VLOOKUP(OpdateretÅrstal,'Prisliste tillæg'!$A$4:$C$61,3,FALSE)/VLOOKUP(Produktionsår,'Prisliste tillæg'!$A$5:$C$61,3,FALSE))</f>
        <v>24.068109642065021</v>
      </c>
    </row>
    <row r="15" spans="1:13" ht="12.75" customHeight="1" x14ac:dyDescent="0.3">
      <c r="B15" s="105" t="s">
        <v>99</v>
      </c>
      <c r="C15" s="285" t="s">
        <v>75</v>
      </c>
      <c r="D15" s="278"/>
      <c r="E15" s="278"/>
      <c r="F15" s="278"/>
      <c r="G15" s="279"/>
      <c r="H15" s="10">
        <v>4.0999999999999996</v>
      </c>
      <c r="I15" s="73">
        <f>H15*E6</f>
        <v>20.5</v>
      </c>
      <c r="J15" s="99">
        <f>I15*(VLOOKUP(OpdateretÅrstal,'Prisliste tillæg'!$A$4:$C$61,3,FALSE)/VLOOKUP(Produktionsår,'Prisliste tillæg'!$A$5:$C$61,3,FALSE))</f>
        <v>33.541553206140918</v>
      </c>
    </row>
    <row r="16" spans="1:13" ht="12.75" customHeight="1" x14ac:dyDescent="0.3">
      <c r="B16" s="105" t="s">
        <v>76</v>
      </c>
      <c r="C16" s="285" t="s">
        <v>77</v>
      </c>
      <c r="D16" s="278"/>
      <c r="E16" s="278"/>
      <c r="F16" s="278"/>
      <c r="G16" s="279"/>
      <c r="H16" s="10">
        <v>21.53</v>
      </c>
      <c r="I16" s="73">
        <f>H16</f>
        <v>21.53</v>
      </c>
      <c r="J16" s="99">
        <f>I16*(VLOOKUP(OpdateretÅrstal,'Prisliste tillæg'!$A$4:$C$61,3,FALSE)/VLOOKUP(Produktionsår,'Prisliste tillæg'!$A$5:$C$61,3,FALSE))</f>
        <v>35.226811733083608</v>
      </c>
    </row>
    <row r="17" spans="2:10" ht="12.75" customHeight="1" x14ac:dyDescent="0.3">
      <c r="B17" s="105" t="s">
        <v>78</v>
      </c>
      <c r="C17" s="285" t="s">
        <v>79</v>
      </c>
      <c r="D17" s="278"/>
      <c r="E17" s="278"/>
      <c r="F17" s="278"/>
      <c r="G17" s="279"/>
      <c r="H17" s="10">
        <v>2.56</v>
      </c>
      <c r="I17" s="73">
        <f>H17</f>
        <v>2.56</v>
      </c>
      <c r="J17" s="99">
        <f>I17*(VLOOKUP(OpdateretÅrstal,'Prisliste tillæg'!$A$4:$C$61,3,FALSE)/VLOOKUP(Produktionsår,'Prisliste tillæg'!$A$5:$C$61,3,FALSE))</f>
        <v>4.1886037174497925</v>
      </c>
    </row>
    <row r="18" spans="2:10" ht="12.75" customHeight="1" x14ac:dyDescent="0.3">
      <c r="B18" s="17"/>
      <c r="C18" s="291"/>
      <c r="D18" s="291"/>
      <c r="E18" s="291"/>
      <c r="F18" s="291"/>
      <c r="G18" s="291"/>
      <c r="H18" s="2"/>
      <c r="I18" s="74"/>
      <c r="J18" s="93"/>
    </row>
    <row r="19" spans="2:10" ht="12.75" customHeight="1" x14ac:dyDescent="0.3">
      <c r="B19" s="17"/>
      <c r="C19" s="203" t="s">
        <v>61</v>
      </c>
      <c r="D19" s="235"/>
      <c r="E19" s="235"/>
      <c r="F19" s="235"/>
      <c r="G19" s="204"/>
      <c r="H19" s="2"/>
      <c r="I19" s="73">
        <f>SUM(I12:I18)</f>
        <v>324.00999999999993</v>
      </c>
      <c r="J19" s="162">
        <f>I19*(VLOOKUP(OpdateretÅrstal,'Prisliste tillæg'!$A$4:$C$61,3,FALSE)/VLOOKUP(Produktionsår,'Prisliste tillæg'!$A$5:$C$61,3,FALSE))</f>
        <v>530.13651972301057</v>
      </c>
    </row>
    <row r="20" spans="2:10" ht="12.75" customHeight="1" x14ac:dyDescent="0.3">
      <c r="B20" s="17"/>
      <c r="C20" s="203"/>
      <c r="D20" s="235"/>
      <c r="E20" s="235"/>
      <c r="F20" s="235"/>
      <c r="G20" s="204"/>
      <c r="H20" s="2"/>
      <c r="I20" s="74"/>
      <c r="J20" s="93"/>
    </row>
    <row r="21" spans="2:10" ht="12.75" customHeight="1" thickBot="1" x14ac:dyDescent="0.35">
      <c r="B21" s="40"/>
      <c r="C21" s="201" t="s">
        <v>80</v>
      </c>
      <c r="D21" s="244"/>
      <c r="E21" s="244"/>
      <c r="F21" s="244"/>
      <c r="G21" s="202"/>
      <c r="H21" s="41"/>
      <c r="I21" s="98">
        <f>I19/E6</f>
        <v>64.801999999999992</v>
      </c>
      <c r="J21" s="95">
        <f>I21*(VLOOKUP(OpdateretÅrstal,'Prisliste tillæg'!$A$4:$C$61,3,FALSE)/VLOOKUP(Produktionsår,'Prisliste tillæg'!$A$5:$C$61,3,FALSE))</f>
        <v>106.02730394460212</v>
      </c>
    </row>
  </sheetData>
  <mergeCells count="23">
    <mergeCell ref="A1:G1"/>
    <mergeCell ref="I1:M1"/>
    <mergeCell ref="E6:E7"/>
    <mergeCell ref="I6:J6"/>
    <mergeCell ref="I7:J7"/>
    <mergeCell ref="B6:B7"/>
    <mergeCell ref="C6:C7"/>
    <mergeCell ref="D6:D7"/>
    <mergeCell ref="G6:G7"/>
    <mergeCell ref="H6:H7"/>
    <mergeCell ref="F6:F7"/>
    <mergeCell ref="C19:G19"/>
    <mergeCell ref="C20:G20"/>
    <mergeCell ref="C21:G21"/>
    <mergeCell ref="C15:G15"/>
    <mergeCell ref="C16:G16"/>
    <mergeCell ref="C17:G17"/>
    <mergeCell ref="C9:G10"/>
    <mergeCell ref="C11:G11"/>
    <mergeCell ref="C12:G12"/>
    <mergeCell ref="C14:G14"/>
    <mergeCell ref="C18:G18"/>
    <mergeCell ref="C13:G13"/>
  </mergeCells>
  <pageMargins left="0.7" right="0.7" top="0.75" bottom="0.75" header="0.3" footer="0.3"/>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tabColor rgb="FF92D050"/>
  </sheetPr>
  <dimension ref="A1:K24"/>
  <sheetViews>
    <sheetView workbookViewId="0">
      <selection activeCell="D6" sqref="D6:D7"/>
    </sheetView>
  </sheetViews>
  <sheetFormatPr defaultRowHeight="13.5" x14ac:dyDescent="0.3"/>
  <cols>
    <col min="3" max="3" width="12.23046875" customWidth="1"/>
    <col min="5" max="5" width="21.61328125" customWidth="1"/>
    <col min="6" max="6" width="9.4609375" customWidth="1"/>
    <col min="7" max="8" width="10.4609375" customWidth="1"/>
    <col min="9" max="9" width="9.4609375" customWidth="1"/>
    <col min="10" max="11" width="12.15234375" customWidth="1"/>
  </cols>
  <sheetData>
    <row r="1" spans="1:11" ht="14" thickBot="1" x14ac:dyDescent="0.35">
      <c r="A1" s="245" t="s">
        <v>44</v>
      </c>
      <c r="B1" s="246"/>
      <c r="C1" s="246"/>
      <c r="D1" s="246"/>
      <c r="E1" s="246"/>
      <c r="F1" s="85">
        <v>5</v>
      </c>
      <c r="G1" s="246" t="s">
        <v>45</v>
      </c>
      <c r="H1" s="246"/>
      <c r="I1" s="246"/>
      <c r="J1" s="246"/>
      <c r="K1" s="247"/>
    </row>
    <row r="3" spans="1:11" x14ac:dyDescent="0.3">
      <c r="C3" s="124" t="s">
        <v>46</v>
      </c>
      <c r="D3">
        <v>2014</v>
      </c>
      <c r="E3" t="s">
        <v>47</v>
      </c>
    </row>
    <row r="5" spans="1:11" ht="14" thickBot="1" x14ac:dyDescent="0.35"/>
    <row r="6" spans="1:11" x14ac:dyDescent="0.3">
      <c r="B6" s="223" t="s">
        <v>48</v>
      </c>
      <c r="C6" s="224"/>
      <c r="D6" s="248">
        <f>'Samle ark'!D43</f>
        <v>20</v>
      </c>
      <c r="E6" s="250" t="s">
        <v>63</v>
      </c>
      <c r="F6" s="86"/>
      <c r="G6" s="227" t="s">
        <v>50</v>
      </c>
      <c r="H6" s="228"/>
    </row>
    <row r="7" spans="1:11" ht="14" thickBot="1" x14ac:dyDescent="0.35">
      <c r="B7" s="225"/>
      <c r="C7" s="226"/>
      <c r="D7" s="249"/>
      <c r="E7" s="251"/>
      <c r="F7" s="87"/>
      <c r="G7" s="229" t="str">
        <f>'Samle ark'!J40</f>
        <v>t.o.m.500 kvm</v>
      </c>
      <c r="H7" s="230"/>
    </row>
    <row r="8" spans="1:11" ht="14" thickBot="1" x14ac:dyDescent="0.35"/>
    <row r="9" spans="1:11" ht="12.75" customHeight="1" x14ac:dyDescent="0.3">
      <c r="B9" s="150"/>
      <c r="C9" s="219" t="str">
        <f>G1</f>
        <v>Undergulv</v>
      </c>
      <c r="D9" s="219"/>
      <c r="E9" s="219"/>
      <c r="F9" s="147">
        <f>Produktionsår</f>
        <v>2014</v>
      </c>
      <c r="G9" s="146"/>
      <c r="H9" s="142">
        <f>'Samle ark'!K7</f>
        <v>2025</v>
      </c>
    </row>
    <row r="10" spans="1:11" ht="12.75" customHeight="1" thickBot="1" x14ac:dyDescent="0.35">
      <c r="B10" s="151" t="s">
        <v>51</v>
      </c>
      <c r="C10" s="237" t="s">
        <v>52</v>
      </c>
      <c r="D10" s="238"/>
      <c r="E10" s="239"/>
      <c r="F10" s="148" t="s">
        <v>53</v>
      </c>
      <c r="G10" s="149" t="s">
        <v>54</v>
      </c>
      <c r="H10" s="143" t="s">
        <v>53</v>
      </c>
    </row>
    <row r="11" spans="1:11" ht="12.75" customHeight="1" x14ac:dyDescent="0.3">
      <c r="B11" s="139" t="s">
        <v>64</v>
      </c>
      <c r="C11" s="240" t="s">
        <v>56</v>
      </c>
      <c r="D11" s="241"/>
      <c r="E11" s="242"/>
      <c r="F11" s="140">
        <v>20.170000000000002</v>
      </c>
      <c r="G11" s="145">
        <f>F11*D6</f>
        <v>403.40000000000003</v>
      </c>
      <c r="H11" s="99">
        <f>G11*(VLOOKUP(OpdateretÅrstal,'Prisliste tillæg'!$A$4:$C$61,3,FALSE)/VLOOKUP(Produktionsår,'Prisliste tillæg'!$A$5:$C$61,3,FALSE))</f>
        <v>660.03232016376819</v>
      </c>
    </row>
    <row r="12" spans="1:11" ht="12.75" customHeight="1" x14ac:dyDescent="0.3">
      <c r="B12" s="9" t="s">
        <v>57</v>
      </c>
      <c r="C12" s="243" t="s">
        <v>58</v>
      </c>
      <c r="D12" s="243"/>
      <c r="E12" s="243"/>
      <c r="F12" s="10">
        <v>31.02</v>
      </c>
      <c r="G12" s="73">
        <f>F12</f>
        <v>31.02</v>
      </c>
      <c r="H12" s="18">
        <f>G12*(VLOOKUP(OpdateretÅrstal,'Prisliste tillæg'!$A$4:$C$61,3,FALSE)/VLOOKUP(Produktionsår,'Prisliste tillæg'!$A$5:$C$61,3,FALSE))</f>
        <v>50.754096607536155</v>
      </c>
    </row>
    <row r="13" spans="1:11" ht="12.75" customHeight="1" x14ac:dyDescent="0.3">
      <c r="B13" s="9" t="s">
        <v>59</v>
      </c>
      <c r="C13" s="203" t="s">
        <v>60</v>
      </c>
      <c r="D13" s="235"/>
      <c r="E13" s="204"/>
      <c r="F13" s="10">
        <v>86.06</v>
      </c>
      <c r="G13" s="16">
        <f>F13</f>
        <v>86.06</v>
      </c>
      <c r="H13" s="18">
        <f>G13*(VLOOKUP(OpdateretÅrstal,'Prisliste tillæg'!$A$4:$C$61,3,FALSE)/VLOOKUP(Produktionsår,'Prisliste tillæg'!$A$5:$C$61,3,FALSE))</f>
        <v>140.80907653270671</v>
      </c>
    </row>
    <row r="14" spans="1:11" ht="12.75" customHeight="1" x14ac:dyDescent="0.3">
      <c r="B14" s="9"/>
      <c r="C14" s="252"/>
      <c r="D14" s="253"/>
      <c r="E14" s="254"/>
      <c r="F14" s="10"/>
      <c r="G14" s="141"/>
      <c r="H14" s="18"/>
    </row>
    <row r="15" spans="1:11" ht="12.75" customHeight="1" x14ac:dyDescent="0.3">
      <c r="B15" s="9"/>
      <c r="C15" s="203" t="s">
        <v>61</v>
      </c>
      <c r="D15" s="235"/>
      <c r="E15" s="204"/>
      <c r="F15" s="10"/>
      <c r="G15" s="73">
        <f>SUM(G11:G13)</f>
        <v>520.48</v>
      </c>
      <c r="H15" s="94">
        <f>G15*(VLOOKUP(OpdateretÅrstal,'Prisliste tillæg'!$A$4:$C$61,3,FALSE)/VLOOKUP(Produktionsår,'Prisliste tillæg'!$A$5:$C$61,3,FALSE))</f>
        <v>851.59549330401103</v>
      </c>
    </row>
    <row r="16" spans="1:11" ht="12.75" customHeight="1" x14ac:dyDescent="0.3">
      <c r="B16" s="17"/>
      <c r="C16" s="203"/>
      <c r="D16" s="235"/>
      <c r="E16" s="204"/>
      <c r="F16" s="2"/>
      <c r="H16" s="18"/>
    </row>
    <row r="17" spans="2:8" ht="12.75" customHeight="1" thickBot="1" x14ac:dyDescent="0.35">
      <c r="B17" s="40"/>
      <c r="C17" s="201" t="s">
        <v>62</v>
      </c>
      <c r="D17" s="244"/>
      <c r="E17" s="202"/>
      <c r="F17" s="41"/>
      <c r="G17" s="98">
        <f>G15/D6</f>
        <v>26.024000000000001</v>
      </c>
      <c r="H17" s="95">
        <f>G17*(VLOOKUP(OpdateretÅrstal,'Prisliste tillæg'!$A$4:$C$61,3,FALSE)/VLOOKUP(Produktionsår,'Prisliste tillæg'!$A$5:$C$61,3,FALSE))</f>
        <v>42.579774665200553</v>
      </c>
    </row>
    <row r="18" spans="2:8" ht="25.5" customHeight="1" x14ac:dyDescent="0.3"/>
    <row r="19" spans="2:8" ht="26.25" customHeight="1" x14ac:dyDescent="0.3">
      <c r="C19" s="236"/>
      <c r="D19" s="236"/>
      <c r="E19" s="236"/>
    </row>
    <row r="24" spans="2:8" x14ac:dyDescent="0.3">
      <c r="E24" s="125"/>
    </row>
  </sheetData>
  <mergeCells count="17">
    <mergeCell ref="C15:E15"/>
    <mergeCell ref="C16:E16"/>
    <mergeCell ref="C19:E19"/>
    <mergeCell ref="C10:E10"/>
    <mergeCell ref="C11:E11"/>
    <mergeCell ref="C12:E12"/>
    <mergeCell ref="C17:E17"/>
    <mergeCell ref="C14:E14"/>
    <mergeCell ref="C13:E13"/>
    <mergeCell ref="C9:E9"/>
    <mergeCell ref="A1:E1"/>
    <mergeCell ref="G1:K1"/>
    <mergeCell ref="B6:C7"/>
    <mergeCell ref="G6:H6"/>
    <mergeCell ref="G7:H7"/>
    <mergeCell ref="D6:D7"/>
    <mergeCell ref="E6:E7"/>
  </mergeCells>
  <pageMargins left="0.7" right="0.7" top="0.75" bottom="0.75" header="0.3" footer="0.3"/>
  <pageSetup paperSize="8"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Ark60">
    <tabColor theme="8" tint="0.39997558519241921"/>
  </sheetPr>
  <dimension ref="A1:M21"/>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0.4609375" bestFit="1" customWidth="1"/>
    <col min="11" max="11" width="9.4609375" customWidth="1"/>
    <col min="12" max="13" width="12.15234375" customWidth="1"/>
  </cols>
  <sheetData>
    <row r="1" spans="1:13" ht="14" thickBot="1" x14ac:dyDescent="0.35">
      <c r="A1" s="303" t="s">
        <v>44</v>
      </c>
      <c r="B1" s="304"/>
      <c r="C1" s="304"/>
      <c r="D1" s="304"/>
      <c r="E1" s="304"/>
      <c r="F1" s="304"/>
      <c r="G1" s="304"/>
      <c r="H1" s="80">
        <v>59</v>
      </c>
      <c r="I1" s="304" t="s">
        <v>66</v>
      </c>
      <c r="J1" s="304"/>
      <c r="K1" s="304"/>
      <c r="L1" s="304"/>
      <c r="M1" s="305"/>
    </row>
    <row r="3" spans="1:13" x14ac:dyDescent="0.3">
      <c r="D3" s="124" t="s">
        <v>46</v>
      </c>
      <c r="E3" s="125">
        <v>2014</v>
      </c>
      <c r="F3" t="s">
        <v>67</v>
      </c>
    </row>
    <row r="5" spans="1:13" ht="14" thickBot="1" x14ac:dyDescent="0.35"/>
    <row r="6" spans="1:13" ht="12.75" customHeight="1" x14ac:dyDescent="0.3">
      <c r="B6" s="292" t="str">
        <f>'Samle ark'!B50</f>
        <v xml:space="preserve">Brædt tykkelse </v>
      </c>
      <c r="C6" s="269" t="str">
        <f>'Samle ark'!B51</f>
        <v>t.o.m. 16 mm</v>
      </c>
      <c r="D6" s="271" t="s">
        <v>68</v>
      </c>
      <c r="E6" s="261">
        <f>'Samle ark'!C51</f>
        <v>5</v>
      </c>
      <c r="F6" s="250" t="s">
        <v>63</v>
      </c>
      <c r="G6" s="273" t="s">
        <v>33</v>
      </c>
      <c r="H6" s="265" t="str">
        <f>'Samle ark'!D52</f>
        <v>fra 90 mm</v>
      </c>
      <c r="I6" s="227" t="s">
        <v>50</v>
      </c>
      <c r="J6" s="228"/>
    </row>
    <row r="7" spans="1:13" ht="14" thickBot="1" x14ac:dyDescent="0.35">
      <c r="B7" s="293"/>
      <c r="C7" s="270"/>
      <c r="D7" s="272"/>
      <c r="E7" s="262"/>
      <c r="F7" s="251"/>
      <c r="G7" s="274"/>
      <c r="H7" s="266"/>
      <c r="I7" s="263" t="str">
        <f>'Samle ark'!M50</f>
        <v>over 500 kvm</v>
      </c>
      <c r="J7" s="264"/>
    </row>
    <row r="8" spans="1:13" ht="14" thickBot="1" x14ac:dyDescent="0.35"/>
    <row r="9" spans="1:13" ht="12.75" customHeight="1" x14ac:dyDescent="0.3">
      <c r="B9" s="150"/>
      <c r="C9" s="294" t="str">
        <f>I1</f>
        <v>Brædde gulv</v>
      </c>
      <c r="D9" s="295"/>
      <c r="E9" s="295"/>
      <c r="F9" s="295"/>
      <c r="G9" s="296"/>
      <c r="H9" s="147">
        <f>Produktionsår</f>
        <v>2014</v>
      </c>
      <c r="I9" s="155"/>
      <c r="J9" s="122">
        <f>OpdateretÅrstal</f>
        <v>2025</v>
      </c>
    </row>
    <row r="10" spans="1:13" ht="12.75" customHeight="1" thickBot="1" x14ac:dyDescent="0.35">
      <c r="B10" s="151" t="s">
        <v>51</v>
      </c>
      <c r="C10" s="297"/>
      <c r="D10" s="298"/>
      <c r="E10" s="298"/>
      <c r="F10" s="298"/>
      <c r="G10" s="299"/>
      <c r="H10" s="148" t="s">
        <v>53</v>
      </c>
      <c r="I10" s="156" t="s">
        <v>54</v>
      </c>
      <c r="J10" s="123" t="s">
        <v>53</v>
      </c>
    </row>
    <row r="11" spans="1:13" ht="12.75" customHeight="1" x14ac:dyDescent="0.3">
      <c r="B11" s="139"/>
      <c r="C11" s="300" t="s">
        <v>52</v>
      </c>
      <c r="D11" s="301"/>
      <c r="E11" s="301"/>
      <c r="F11" s="301"/>
      <c r="G11" s="302"/>
      <c r="H11" s="140"/>
      <c r="I11" s="144"/>
      <c r="J11" s="161"/>
    </row>
    <row r="12" spans="1:13" ht="12.75" customHeight="1" x14ac:dyDescent="0.3">
      <c r="B12" s="139" t="s">
        <v>100</v>
      </c>
      <c r="C12" s="243" t="s">
        <v>70</v>
      </c>
      <c r="D12" s="243"/>
      <c r="E12" s="243"/>
      <c r="F12" s="243"/>
      <c r="G12" s="243"/>
      <c r="H12" s="140">
        <v>27.87</v>
      </c>
      <c r="I12" s="145">
        <f>H12*E6</f>
        <v>139.35</v>
      </c>
      <c r="J12" s="99">
        <f>I12*(VLOOKUP(OpdateretÅrstal,'Prisliste tillæg'!$A$4:$C$61,3,FALSE)/VLOOKUP(Produktionsår,'Prisliste tillæg'!$A$5:$C$61,3,FALSE))</f>
        <v>228.00075313540179</v>
      </c>
    </row>
    <row r="13" spans="1:13" ht="12.75" customHeight="1" x14ac:dyDescent="0.3">
      <c r="B13" s="9" t="s">
        <v>71</v>
      </c>
      <c r="C13" s="203" t="s">
        <v>60</v>
      </c>
      <c r="D13" s="235"/>
      <c r="E13" s="235"/>
      <c r="F13" s="235"/>
      <c r="G13" s="204"/>
      <c r="H13" s="10">
        <v>86.06</v>
      </c>
      <c r="I13" s="73">
        <f>H13</f>
        <v>86.06</v>
      </c>
      <c r="J13" s="99">
        <f>I13*(VLOOKUP(OpdateretÅrstal,'Prisliste tillæg'!$A$4:$C$61,3,FALSE)/VLOOKUP(Produktionsår,'Prisliste tillæg'!$A$5:$C$61,3,FALSE))</f>
        <v>140.80907653270671</v>
      </c>
    </row>
    <row r="14" spans="1:13" ht="12.75" customHeight="1" x14ac:dyDescent="0.3">
      <c r="B14" s="17" t="s">
        <v>72</v>
      </c>
      <c r="C14" s="243" t="s">
        <v>73</v>
      </c>
      <c r="D14" s="243"/>
      <c r="E14" s="243"/>
      <c r="F14" s="243"/>
      <c r="G14" s="243"/>
      <c r="H14" s="10">
        <v>14.71</v>
      </c>
      <c r="I14" s="73">
        <f>H14</f>
        <v>14.71</v>
      </c>
      <c r="J14" s="99">
        <f>I14*(VLOOKUP(OpdateretÅrstal,'Prisliste tillæg'!$A$4:$C$61,3,FALSE)/VLOOKUP(Produktionsår,'Prisliste tillæg'!$A$5:$C$61,3,FALSE))</f>
        <v>24.068109642065021</v>
      </c>
    </row>
    <row r="15" spans="1:13" ht="12.75" customHeight="1" x14ac:dyDescent="0.3">
      <c r="B15" s="105" t="s">
        <v>99</v>
      </c>
      <c r="C15" s="285" t="s">
        <v>75</v>
      </c>
      <c r="D15" s="278"/>
      <c r="E15" s="278"/>
      <c r="F15" s="278"/>
      <c r="G15" s="279"/>
      <c r="H15" s="10">
        <v>4.0999999999999996</v>
      </c>
      <c r="I15" s="73">
        <f>H15*E6</f>
        <v>20.5</v>
      </c>
      <c r="J15" s="99">
        <f>I15*(VLOOKUP(OpdateretÅrstal,'Prisliste tillæg'!$A$4:$C$61,3,FALSE)/VLOOKUP(Produktionsår,'Prisliste tillæg'!$A$5:$C$61,3,FALSE))</f>
        <v>33.541553206140918</v>
      </c>
    </row>
    <row r="16" spans="1:13" ht="12.75" customHeight="1" x14ac:dyDescent="0.3">
      <c r="B16" s="105" t="s">
        <v>76</v>
      </c>
      <c r="C16" s="285" t="s">
        <v>77</v>
      </c>
      <c r="D16" s="278"/>
      <c r="E16" s="278"/>
      <c r="F16" s="278"/>
      <c r="G16" s="279"/>
      <c r="H16" s="10">
        <v>21.53</v>
      </c>
      <c r="I16" s="73">
        <f>H16</f>
        <v>21.53</v>
      </c>
      <c r="J16" s="99">
        <f>I16*(VLOOKUP(OpdateretÅrstal,'Prisliste tillæg'!$A$4:$C$61,3,FALSE)/VLOOKUP(Produktionsår,'Prisliste tillæg'!$A$5:$C$61,3,FALSE))</f>
        <v>35.226811733083608</v>
      </c>
    </row>
    <row r="17" spans="2:10" ht="12.75" customHeight="1" x14ac:dyDescent="0.3">
      <c r="B17" s="105" t="s">
        <v>78</v>
      </c>
      <c r="C17" s="285" t="s">
        <v>79</v>
      </c>
      <c r="D17" s="278"/>
      <c r="E17" s="278"/>
      <c r="F17" s="278"/>
      <c r="G17" s="279"/>
      <c r="H17" s="10">
        <v>2.56</v>
      </c>
      <c r="I17" s="73">
        <f>H17</f>
        <v>2.56</v>
      </c>
      <c r="J17" s="99">
        <f>I17*(VLOOKUP(OpdateretÅrstal,'Prisliste tillæg'!$A$4:$C$61,3,FALSE)/VLOOKUP(Produktionsår,'Prisliste tillæg'!$A$5:$C$61,3,FALSE))</f>
        <v>4.1886037174497925</v>
      </c>
    </row>
    <row r="18" spans="2:10" ht="12.75" customHeight="1" x14ac:dyDescent="0.3">
      <c r="B18" s="17"/>
      <c r="C18" s="291"/>
      <c r="D18" s="291"/>
      <c r="E18" s="291"/>
      <c r="F18" s="291"/>
      <c r="G18" s="291"/>
      <c r="H18" s="2"/>
      <c r="I18" s="74"/>
      <c r="J18" s="93"/>
    </row>
    <row r="19" spans="2:10" ht="12.75" customHeight="1" x14ac:dyDescent="0.3">
      <c r="B19" s="17"/>
      <c r="C19" s="203" t="s">
        <v>61</v>
      </c>
      <c r="D19" s="235"/>
      <c r="E19" s="235"/>
      <c r="F19" s="235"/>
      <c r="G19" s="204"/>
      <c r="H19" s="2"/>
      <c r="I19" s="73">
        <f>SUM(I12:I18)</f>
        <v>284.70999999999998</v>
      </c>
      <c r="J19" s="162">
        <f>I19*(VLOOKUP(OpdateretÅrstal,'Prisliste tillæg'!$A$4:$C$61,3,FALSE)/VLOOKUP(Produktionsår,'Prisliste tillæg'!$A$5:$C$61,3,FALSE))</f>
        <v>465.83490796684782</v>
      </c>
    </row>
    <row r="20" spans="2:10" ht="12.75" customHeight="1" x14ac:dyDescent="0.3">
      <c r="B20" s="17"/>
      <c r="C20" s="203"/>
      <c r="D20" s="235"/>
      <c r="E20" s="235"/>
      <c r="F20" s="235"/>
      <c r="G20" s="204"/>
      <c r="H20" s="2"/>
      <c r="I20" s="74"/>
      <c r="J20" s="93"/>
    </row>
    <row r="21" spans="2:10" ht="12.75" customHeight="1" thickBot="1" x14ac:dyDescent="0.35">
      <c r="B21" s="40"/>
      <c r="C21" s="201" t="s">
        <v>80</v>
      </c>
      <c r="D21" s="244"/>
      <c r="E21" s="244"/>
      <c r="F21" s="244"/>
      <c r="G21" s="202"/>
      <c r="H21" s="41"/>
      <c r="I21" s="98">
        <f>I19/E6</f>
        <v>56.941999999999993</v>
      </c>
      <c r="J21" s="95">
        <f>I21*(VLOOKUP(OpdateretÅrstal,'Prisliste tillæg'!$A$4:$C$61,3,FALSE)/VLOOKUP(Produktionsår,'Prisliste tillæg'!$A$5:$C$61,3,FALSE))</f>
        <v>93.166981593369556</v>
      </c>
    </row>
  </sheetData>
  <mergeCells count="23">
    <mergeCell ref="A1:G1"/>
    <mergeCell ref="I1:M1"/>
    <mergeCell ref="E6:E7"/>
    <mergeCell ref="I6:J6"/>
    <mergeCell ref="I7:J7"/>
    <mergeCell ref="B6:B7"/>
    <mergeCell ref="C6:C7"/>
    <mergeCell ref="D6:D7"/>
    <mergeCell ref="G6:G7"/>
    <mergeCell ref="H6:H7"/>
    <mergeCell ref="F6:F7"/>
    <mergeCell ref="C19:G19"/>
    <mergeCell ref="C20:G20"/>
    <mergeCell ref="C21:G21"/>
    <mergeCell ref="C15:G15"/>
    <mergeCell ref="C16:G16"/>
    <mergeCell ref="C17:G17"/>
    <mergeCell ref="C9:G10"/>
    <mergeCell ref="C11:G11"/>
    <mergeCell ref="C12:G12"/>
    <mergeCell ref="C14:G14"/>
    <mergeCell ref="C18:G18"/>
    <mergeCell ref="C13:G13"/>
  </mergeCells>
  <pageMargins left="0.7" right="0.7" top="0.75" bottom="0.75" header="0.3" footer="0.3"/>
  <pageSetup paperSize="8"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Ark61">
    <tabColor theme="8" tint="0.39997558519241921"/>
  </sheetPr>
  <dimension ref="A1:M25"/>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0.4609375" bestFit="1" customWidth="1"/>
    <col min="11" max="11" width="10.4609375" customWidth="1"/>
    <col min="12" max="12" width="12.15234375" customWidth="1"/>
    <col min="13" max="13" width="12" customWidth="1"/>
  </cols>
  <sheetData>
    <row r="1" spans="1:13" ht="14" thickBot="1" x14ac:dyDescent="0.35">
      <c r="A1" s="303" t="s">
        <v>44</v>
      </c>
      <c r="B1" s="304"/>
      <c r="C1" s="304"/>
      <c r="D1" s="304"/>
      <c r="E1" s="304"/>
      <c r="F1" s="304"/>
      <c r="G1" s="304"/>
      <c r="H1" s="80">
        <v>60</v>
      </c>
      <c r="I1" s="304" t="s">
        <v>66</v>
      </c>
      <c r="J1" s="304"/>
      <c r="K1" s="304"/>
      <c r="L1" s="304"/>
      <c r="M1" s="305"/>
    </row>
    <row r="3" spans="1:13" x14ac:dyDescent="0.3">
      <c r="D3" s="124" t="s">
        <v>46</v>
      </c>
      <c r="E3" s="125">
        <v>2014</v>
      </c>
      <c r="F3" t="s">
        <v>67</v>
      </c>
    </row>
    <row r="5" spans="1:13" ht="14" thickBot="1" x14ac:dyDescent="0.35"/>
    <row r="6" spans="1:13" ht="12.75" customHeight="1" x14ac:dyDescent="0.3">
      <c r="B6" s="292" t="str">
        <f>'Samle ark'!B50</f>
        <v xml:space="preserve">Brædt tykkelse </v>
      </c>
      <c r="C6" s="269" t="str">
        <f>'Samle ark'!B51</f>
        <v>t.o.m. 16 mm</v>
      </c>
      <c r="D6" s="271" t="s">
        <v>68</v>
      </c>
      <c r="E6" s="261">
        <f>'Samle ark'!C51</f>
        <v>5</v>
      </c>
      <c r="F6" s="250" t="s">
        <v>63</v>
      </c>
      <c r="G6" s="273" t="s">
        <v>33</v>
      </c>
      <c r="H6" s="265" t="str">
        <f>'Samle ark'!D53</f>
        <v>fra 130 mm</v>
      </c>
      <c r="I6" s="227" t="s">
        <v>50</v>
      </c>
      <c r="J6" s="228"/>
    </row>
    <row r="7" spans="1:13" ht="14" thickBot="1" x14ac:dyDescent="0.35">
      <c r="B7" s="293"/>
      <c r="C7" s="270"/>
      <c r="D7" s="272"/>
      <c r="E7" s="262"/>
      <c r="F7" s="251"/>
      <c r="G7" s="274"/>
      <c r="H7" s="266"/>
      <c r="I7" s="263" t="str">
        <f>'Samle ark'!M50</f>
        <v>over 500 kvm</v>
      </c>
      <c r="J7" s="264"/>
    </row>
    <row r="8" spans="1:13" ht="14" thickBot="1" x14ac:dyDescent="0.35"/>
    <row r="9" spans="1:13" ht="12.75" customHeight="1" x14ac:dyDescent="0.3">
      <c r="B9" s="150"/>
      <c r="C9" s="294" t="str">
        <f>I1</f>
        <v>Brædde gulv</v>
      </c>
      <c r="D9" s="295"/>
      <c r="E9" s="295"/>
      <c r="F9" s="295"/>
      <c r="G9" s="296"/>
      <c r="H9" s="147">
        <f>Produktionsår</f>
        <v>2014</v>
      </c>
      <c r="I9" s="155"/>
      <c r="J9" s="122">
        <f>OpdateretÅrstal</f>
        <v>2025</v>
      </c>
    </row>
    <row r="10" spans="1:13" ht="12.75" customHeight="1" thickBot="1" x14ac:dyDescent="0.35">
      <c r="B10" s="151" t="s">
        <v>51</v>
      </c>
      <c r="C10" s="297"/>
      <c r="D10" s="298"/>
      <c r="E10" s="298"/>
      <c r="F10" s="298"/>
      <c r="G10" s="299"/>
      <c r="H10" s="148" t="s">
        <v>53</v>
      </c>
      <c r="I10" s="156" t="s">
        <v>54</v>
      </c>
      <c r="J10" s="123" t="s">
        <v>53</v>
      </c>
    </row>
    <row r="11" spans="1:13" ht="12.75" customHeight="1" x14ac:dyDescent="0.3">
      <c r="B11" s="139"/>
      <c r="C11" s="300" t="s">
        <v>52</v>
      </c>
      <c r="D11" s="301"/>
      <c r="E11" s="301"/>
      <c r="F11" s="301"/>
      <c r="G11" s="302"/>
      <c r="H11" s="140"/>
      <c r="I11" s="144"/>
      <c r="J11" s="161"/>
    </row>
    <row r="12" spans="1:13" ht="12.75" customHeight="1" x14ac:dyDescent="0.3">
      <c r="B12" s="139" t="s">
        <v>101</v>
      </c>
      <c r="C12" s="243" t="s">
        <v>70</v>
      </c>
      <c r="D12" s="243"/>
      <c r="E12" s="243"/>
      <c r="F12" s="243"/>
      <c r="G12" s="243"/>
      <c r="H12" s="140">
        <v>25.26</v>
      </c>
      <c r="I12" s="145">
        <f>H12*E6</f>
        <v>126.30000000000001</v>
      </c>
      <c r="J12" s="99">
        <f>I12*(VLOOKUP(OpdateretÅrstal,'Prisliste tillæg'!$A$4:$C$61,3,FALSE)/VLOOKUP(Produktionsår,'Prisliste tillæg'!$A$5:$C$61,3,FALSE))</f>
        <v>206.64869121637065</v>
      </c>
    </row>
    <row r="13" spans="1:13" ht="12.75" customHeight="1" x14ac:dyDescent="0.3">
      <c r="B13" s="9" t="s">
        <v>71</v>
      </c>
      <c r="C13" s="203" t="s">
        <v>60</v>
      </c>
      <c r="D13" s="235"/>
      <c r="E13" s="235"/>
      <c r="F13" s="235"/>
      <c r="G13" s="204"/>
      <c r="H13" s="10">
        <v>86.06</v>
      </c>
      <c r="I13" s="16">
        <f>H13</f>
        <v>86.06</v>
      </c>
      <c r="J13" s="99">
        <f>I13*(VLOOKUP(OpdateretÅrstal,'Prisliste tillæg'!$A$4:$C$61,3,FALSE)/VLOOKUP(Produktionsår,'Prisliste tillæg'!$A$5:$C$61,3,FALSE))</f>
        <v>140.80907653270671</v>
      </c>
    </row>
    <row r="14" spans="1:13" ht="12.75" customHeight="1" x14ac:dyDescent="0.3">
      <c r="B14" s="17" t="s">
        <v>72</v>
      </c>
      <c r="C14" s="243" t="s">
        <v>73</v>
      </c>
      <c r="D14" s="243"/>
      <c r="E14" s="243"/>
      <c r="F14" s="243"/>
      <c r="G14" s="243"/>
      <c r="H14" s="10">
        <v>14.71</v>
      </c>
      <c r="I14" s="73">
        <f>H14</f>
        <v>14.71</v>
      </c>
      <c r="J14" s="99">
        <f>I14*(VLOOKUP(OpdateretÅrstal,'Prisliste tillæg'!$A$4:$C$61,3,FALSE)/VLOOKUP(Produktionsår,'Prisliste tillæg'!$A$5:$C$61,3,FALSE))</f>
        <v>24.068109642065021</v>
      </c>
    </row>
    <row r="15" spans="1:13" ht="12.75" customHeight="1" x14ac:dyDescent="0.3">
      <c r="B15" s="105" t="s">
        <v>99</v>
      </c>
      <c r="C15" s="285" t="s">
        <v>75</v>
      </c>
      <c r="D15" s="278"/>
      <c r="E15" s="278"/>
      <c r="F15" s="278"/>
      <c r="G15" s="279"/>
      <c r="H15" s="10">
        <v>4.0999999999999996</v>
      </c>
      <c r="I15" s="73">
        <f>H15*E6</f>
        <v>20.5</v>
      </c>
      <c r="J15" s="99">
        <f>I15*(VLOOKUP(OpdateretÅrstal,'Prisliste tillæg'!$A$4:$C$61,3,FALSE)/VLOOKUP(Produktionsår,'Prisliste tillæg'!$A$5:$C$61,3,FALSE))</f>
        <v>33.541553206140918</v>
      </c>
    </row>
    <row r="16" spans="1:13" ht="12.75" customHeight="1" x14ac:dyDescent="0.3">
      <c r="B16" s="105" t="s">
        <v>76</v>
      </c>
      <c r="C16" s="285" t="s">
        <v>77</v>
      </c>
      <c r="D16" s="278"/>
      <c r="E16" s="278"/>
      <c r="F16" s="278"/>
      <c r="G16" s="279"/>
      <c r="H16" s="10">
        <v>21.53</v>
      </c>
      <c r="I16" s="73">
        <f>H16</f>
        <v>21.53</v>
      </c>
      <c r="J16" s="99">
        <f>I16*(VLOOKUP(OpdateretÅrstal,'Prisliste tillæg'!$A$4:$C$61,3,FALSE)/VLOOKUP(Produktionsår,'Prisliste tillæg'!$A$5:$C$61,3,FALSE))</f>
        <v>35.226811733083608</v>
      </c>
    </row>
    <row r="17" spans="2:10" ht="12.75" customHeight="1" x14ac:dyDescent="0.3">
      <c r="B17" s="105" t="s">
        <v>78</v>
      </c>
      <c r="C17" s="285" t="s">
        <v>79</v>
      </c>
      <c r="D17" s="278"/>
      <c r="E17" s="278"/>
      <c r="F17" s="278"/>
      <c r="G17" s="279"/>
      <c r="H17" s="10">
        <v>2.56</v>
      </c>
      <c r="I17" s="73">
        <f>H17</f>
        <v>2.56</v>
      </c>
      <c r="J17" s="99">
        <f>I17*(VLOOKUP(OpdateretÅrstal,'Prisliste tillæg'!$A$4:$C$61,3,FALSE)/VLOOKUP(Produktionsår,'Prisliste tillæg'!$A$5:$C$61,3,FALSE))</f>
        <v>4.1886037174497925</v>
      </c>
    </row>
    <row r="18" spans="2:10" ht="12.75" customHeight="1" x14ac:dyDescent="0.3">
      <c r="B18" s="17"/>
      <c r="C18" s="291"/>
      <c r="D18" s="291"/>
      <c r="E18" s="291"/>
      <c r="F18" s="291"/>
      <c r="G18" s="291"/>
      <c r="H18" s="2"/>
      <c r="I18" s="74"/>
      <c r="J18" s="93"/>
    </row>
    <row r="19" spans="2:10" ht="12.75" customHeight="1" x14ac:dyDescent="0.3">
      <c r="B19" s="17"/>
      <c r="C19" s="203" t="s">
        <v>61</v>
      </c>
      <c r="D19" s="235"/>
      <c r="E19" s="235"/>
      <c r="F19" s="235"/>
      <c r="G19" s="204"/>
      <c r="H19" s="2"/>
      <c r="I19" s="73">
        <f>SUM(I12:I18)</f>
        <v>271.66000000000003</v>
      </c>
      <c r="J19" s="162">
        <f>I19*(VLOOKUP(OpdateretÅrstal,'Prisliste tillæg'!$A$4:$C$61,3,FALSE)/VLOOKUP(Produktionsår,'Prisliste tillæg'!$A$5:$C$61,3,FALSE))</f>
        <v>444.48284604781668</v>
      </c>
    </row>
    <row r="20" spans="2:10" ht="12.75" customHeight="1" x14ac:dyDescent="0.3">
      <c r="B20" s="17"/>
      <c r="C20" s="203"/>
      <c r="D20" s="235"/>
      <c r="E20" s="235"/>
      <c r="F20" s="235"/>
      <c r="G20" s="204"/>
      <c r="H20" s="2"/>
      <c r="I20" s="74"/>
      <c r="J20" s="93"/>
    </row>
    <row r="21" spans="2:10" ht="12.75" customHeight="1" thickBot="1" x14ac:dyDescent="0.35">
      <c r="B21" s="40"/>
      <c r="C21" s="201" t="s">
        <v>80</v>
      </c>
      <c r="D21" s="244"/>
      <c r="E21" s="244"/>
      <c r="F21" s="244"/>
      <c r="G21" s="202"/>
      <c r="H21" s="41"/>
      <c r="I21" s="98">
        <f>I19/E6</f>
        <v>54.332000000000008</v>
      </c>
      <c r="J21" s="95">
        <f>I21*(VLOOKUP(OpdateretÅrstal,'Prisliste tillæg'!$A$4:$C$61,3,FALSE)/VLOOKUP(Produktionsår,'Prisliste tillæg'!$A$5:$C$61,3,FALSE))</f>
        <v>88.896569209563339</v>
      </c>
    </row>
    <row r="22" spans="2:10" ht="12.75" customHeight="1" x14ac:dyDescent="0.3"/>
    <row r="23" spans="2:10" ht="12.75" customHeight="1" x14ac:dyDescent="0.3"/>
    <row r="24" spans="2:10" ht="12.75" customHeight="1" x14ac:dyDescent="0.3"/>
    <row r="25" spans="2:10" ht="12.75" customHeight="1" x14ac:dyDescent="0.3"/>
  </sheetData>
  <mergeCells count="23">
    <mergeCell ref="A1:G1"/>
    <mergeCell ref="I1:M1"/>
    <mergeCell ref="E6:E7"/>
    <mergeCell ref="I6:J6"/>
    <mergeCell ref="I7:J7"/>
    <mergeCell ref="B6:B7"/>
    <mergeCell ref="C6:C7"/>
    <mergeCell ref="D6:D7"/>
    <mergeCell ref="G6:G7"/>
    <mergeCell ref="H6:H7"/>
    <mergeCell ref="F6:F7"/>
    <mergeCell ref="C19:G19"/>
    <mergeCell ref="C20:G20"/>
    <mergeCell ref="C21:G21"/>
    <mergeCell ref="C15:G15"/>
    <mergeCell ref="C16:G16"/>
    <mergeCell ref="C17:G17"/>
    <mergeCell ref="C9:G10"/>
    <mergeCell ref="C11:G11"/>
    <mergeCell ref="C12:G12"/>
    <mergeCell ref="C14:G14"/>
    <mergeCell ref="C18:G18"/>
    <mergeCell ref="C13:G13"/>
  </mergeCells>
  <pageMargins left="0.7" right="0.7" top="0.75" bottom="0.75" header="0.3" footer="0.3"/>
  <pageSetup paperSize="8"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Ark62">
    <tabColor theme="8" tint="0.39997558519241921"/>
  </sheetPr>
  <dimension ref="A1:M25"/>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0.4609375" bestFit="1" customWidth="1"/>
    <col min="11" max="11" width="10.4609375" customWidth="1"/>
    <col min="12" max="12" width="12.15234375" customWidth="1"/>
    <col min="13" max="13" width="12" customWidth="1"/>
  </cols>
  <sheetData>
    <row r="1" spans="1:13" ht="14" thickBot="1" x14ac:dyDescent="0.35">
      <c r="A1" s="303" t="s">
        <v>44</v>
      </c>
      <c r="B1" s="304"/>
      <c r="C1" s="304"/>
      <c r="D1" s="304"/>
      <c r="E1" s="304"/>
      <c r="F1" s="304"/>
      <c r="G1" s="304"/>
      <c r="H1" s="80">
        <v>61</v>
      </c>
      <c r="I1" s="304" t="s">
        <v>66</v>
      </c>
      <c r="J1" s="304"/>
      <c r="K1" s="304"/>
      <c r="L1" s="304"/>
      <c r="M1" s="305"/>
    </row>
    <row r="3" spans="1:13" x14ac:dyDescent="0.3">
      <c r="D3" s="124" t="s">
        <v>46</v>
      </c>
      <c r="E3" s="125">
        <v>2014</v>
      </c>
      <c r="F3" t="s">
        <v>67</v>
      </c>
    </row>
    <row r="5" spans="1:13" ht="14" thickBot="1" x14ac:dyDescent="0.35"/>
    <row r="6" spans="1:13" ht="12.75" customHeight="1" x14ac:dyDescent="0.3">
      <c r="B6" s="292" t="str">
        <f>'Samle ark'!B50</f>
        <v xml:space="preserve">Brædt tykkelse </v>
      </c>
      <c r="C6" s="269" t="str">
        <f>'Samle ark'!B51</f>
        <v>t.o.m. 16 mm</v>
      </c>
      <c r="D6" s="271" t="s">
        <v>68</v>
      </c>
      <c r="E6" s="261">
        <f>'Samle ark'!C51</f>
        <v>5</v>
      </c>
      <c r="F6" s="250" t="s">
        <v>63</v>
      </c>
      <c r="G6" s="273" t="s">
        <v>33</v>
      </c>
      <c r="H6" s="265" t="str">
        <f>'Samle ark'!D54</f>
        <v>fra 150mm t.o.m. 210 mm</v>
      </c>
      <c r="I6" s="227" t="s">
        <v>50</v>
      </c>
      <c r="J6" s="228"/>
    </row>
    <row r="7" spans="1:13" ht="14" thickBot="1" x14ac:dyDescent="0.35">
      <c r="B7" s="293"/>
      <c r="C7" s="270"/>
      <c r="D7" s="272"/>
      <c r="E7" s="262"/>
      <c r="F7" s="251"/>
      <c r="G7" s="274"/>
      <c r="H7" s="266"/>
      <c r="I7" s="263" t="str">
        <f>'Samle ark'!M50</f>
        <v>over 500 kvm</v>
      </c>
      <c r="J7" s="264"/>
    </row>
    <row r="8" spans="1:13" ht="14" thickBot="1" x14ac:dyDescent="0.35"/>
    <row r="9" spans="1:13" ht="12.75" customHeight="1" x14ac:dyDescent="0.3">
      <c r="B9" s="150"/>
      <c r="C9" s="294" t="str">
        <f>I1</f>
        <v>Brædde gulv</v>
      </c>
      <c r="D9" s="295"/>
      <c r="E9" s="295"/>
      <c r="F9" s="295"/>
      <c r="G9" s="296"/>
      <c r="H9" s="147">
        <f>Produktionsår</f>
        <v>2014</v>
      </c>
      <c r="I9" s="155"/>
      <c r="J9" s="122">
        <f>OpdateretÅrstal</f>
        <v>2025</v>
      </c>
    </row>
    <row r="10" spans="1:13" ht="12.75" customHeight="1" thickBot="1" x14ac:dyDescent="0.35">
      <c r="B10" s="151" t="s">
        <v>51</v>
      </c>
      <c r="C10" s="297"/>
      <c r="D10" s="298"/>
      <c r="E10" s="298"/>
      <c r="F10" s="298"/>
      <c r="G10" s="299"/>
      <c r="H10" s="148" t="s">
        <v>53</v>
      </c>
      <c r="I10" s="156" t="s">
        <v>54</v>
      </c>
      <c r="J10" s="123" t="s">
        <v>53</v>
      </c>
    </row>
    <row r="11" spans="1:13" ht="12.75" customHeight="1" x14ac:dyDescent="0.3">
      <c r="B11" s="139"/>
      <c r="C11" s="300" t="s">
        <v>52</v>
      </c>
      <c r="D11" s="301"/>
      <c r="E11" s="301"/>
      <c r="F11" s="301"/>
      <c r="G11" s="302"/>
      <c r="H11" s="140"/>
      <c r="I11" s="144"/>
      <c r="J11" s="161"/>
    </row>
    <row r="12" spans="1:13" ht="12.75" customHeight="1" x14ac:dyDescent="0.3">
      <c r="B12" s="139" t="s">
        <v>102</v>
      </c>
      <c r="C12" s="243" t="s">
        <v>70</v>
      </c>
      <c r="D12" s="243"/>
      <c r="E12" s="243"/>
      <c r="F12" s="243"/>
      <c r="G12" s="243"/>
      <c r="H12" s="140">
        <v>22.62</v>
      </c>
      <c r="I12" s="145">
        <f>H12*E6</f>
        <v>113.10000000000001</v>
      </c>
      <c r="J12" s="99">
        <f>I12*(VLOOKUP(OpdateretÅrstal,'Prisliste tillæg'!$A$4:$C$61,3,FALSE)/VLOOKUP(Produktionsår,'Prisliste tillæg'!$A$5:$C$61,3,FALSE))</f>
        <v>185.05120329827014</v>
      </c>
    </row>
    <row r="13" spans="1:13" ht="12.75" customHeight="1" x14ac:dyDescent="0.3">
      <c r="B13" s="9" t="s">
        <v>71</v>
      </c>
      <c r="C13" s="203" t="s">
        <v>60</v>
      </c>
      <c r="D13" s="235"/>
      <c r="E13" s="235"/>
      <c r="F13" s="235"/>
      <c r="G13" s="204"/>
      <c r="H13" s="10">
        <v>86.06</v>
      </c>
      <c r="I13" s="73">
        <f>H13</f>
        <v>86.06</v>
      </c>
      <c r="J13" s="99">
        <f>I13*(VLOOKUP(OpdateretÅrstal,'Prisliste tillæg'!$A$4:$C$61,3,FALSE)/VLOOKUP(Produktionsår,'Prisliste tillæg'!$A$5:$C$61,3,FALSE))</f>
        <v>140.80907653270671</v>
      </c>
    </row>
    <row r="14" spans="1:13" ht="12.75" customHeight="1" x14ac:dyDescent="0.3">
      <c r="B14" s="17" t="s">
        <v>72</v>
      </c>
      <c r="C14" s="243" t="s">
        <v>73</v>
      </c>
      <c r="D14" s="243"/>
      <c r="E14" s="243"/>
      <c r="F14" s="243"/>
      <c r="G14" s="243"/>
      <c r="H14" s="10">
        <v>14.71</v>
      </c>
      <c r="I14" s="73">
        <f>H14</f>
        <v>14.71</v>
      </c>
      <c r="J14" s="99">
        <f>I14*(VLOOKUP(OpdateretÅrstal,'Prisliste tillæg'!$A$4:$C$61,3,FALSE)/VLOOKUP(Produktionsår,'Prisliste tillæg'!$A$5:$C$61,3,FALSE))</f>
        <v>24.068109642065021</v>
      </c>
    </row>
    <row r="15" spans="1:13" ht="12.75" customHeight="1" x14ac:dyDescent="0.3">
      <c r="B15" s="105" t="s">
        <v>99</v>
      </c>
      <c r="C15" s="285" t="s">
        <v>75</v>
      </c>
      <c r="D15" s="278"/>
      <c r="E15" s="278"/>
      <c r="F15" s="278"/>
      <c r="G15" s="279"/>
      <c r="H15" s="10">
        <v>4.0999999999999996</v>
      </c>
      <c r="I15" s="73">
        <f>H15*E6</f>
        <v>20.5</v>
      </c>
      <c r="J15" s="99">
        <f>I15*(VLOOKUP(OpdateretÅrstal,'Prisliste tillæg'!$A$4:$C$61,3,FALSE)/VLOOKUP(Produktionsår,'Prisliste tillæg'!$A$5:$C$61,3,FALSE))</f>
        <v>33.541553206140918</v>
      </c>
    </row>
    <row r="16" spans="1:13" ht="12.75" customHeight="1" x14ac:dyDescent="0.3">
      <c r="B16" s="105" t="s">
        <v>76</v>
      </c>
      <c r="C16" s="285" t="s">
        <v>77</v>
      </c>
      <c r="D16" s="278"/>
      <c r="E16" s="278"/>
      <c r="F16" s="278"/>
      <c r="G16" s="279"/>
      <c r="H16" s="10">
        <v>21.53</v>
      </c>
      <c r="I16" s="73">
        <f>H16</f>
        <v>21.53</v>
      </c>
      <c r="J16" s="99">
        <f>I16*(VLOOKUP(OpdateretÅrstal,'Prisliste tillæg'!$A$4:$C$61,3,FALSE)/VLOOKUP(Produktionsår,'Prisliste tillæg'!$A$5:$C$61,3,FALSE))</f>
        <v>35.226811733083608</v>
      </c>
    </row>
    <row r="17" spans="2:10" ht="12.75" customHeight="1" x14ac:dyDescent="0.3">
      <c r="B17" s="105" t="s">
        <v>78</v>
      </c>
      <c r="C17" s="285" t="s">
        <v>79</v>
      </c>
      <c r="D17" s="278"/>
      <c r="E17" s="278"/>
      <c r="F17" s="278"/>
      <c r="G17" s="279"/>
      <c r="H17" s="10">
        <v>2.56</v>
      </c>
      <c r="I17" s="73">
        <f>H17</f>
        <v>2.56</v>
      </c>
      <c r="J17" s="99">
        <f>I17*(VLOOKUP(OpdateretÅrstal,'Prisliste tillæg'!$A$4:$C$61,3,FALSE)/VLOOKUP(Produktionsår,'Prisliste tillæg'!$A$5:$C$61,3,FALSE))</f>
        <v>4.1886037174497925</v>
      </c>
    </row>
    <row r="18" spans="2:10" ht="12.75" customHeight="1" x14ac:dyDescent="0.3">
      <c r="B18" s="17"/>
      <c r="C18" s="291"/>
      <c r="D18" s="291"/>
      <c r="E18" s="291"/>
      <c r="F18" s="291"/>
      <c r="G18" s="291"/>
      <c r="H18" s="2"/>
      <c r="I18" s="74"/>
      <c r="J18" s="93"/>
    </row>
    <row r="19" spans="2:10" ht="12.75" customHeight="1" x14ac:dyDescent="0.3">
      <c r="B19" s="17"/>
      <c r="C19" s="203" t="s">
        <v>61</v>
      </c>
      <c r="D19" s="235"/>
      <c r="E19" s="235"/>
      <c r="F19" s="235"/>
      <c r="G19" s="204"/>
      <c r="H19" s="2"/>
      <c r="I19" s="73">
        <f>SUM(I12:I18)</f>
        <v>258.46000000000004</v>
      </c>
      <c r="J19" s="162">
        <f>I19*(VLOOKUP(OpdateretÅrstal,'Prisliste tillæg'!$A$4:$C$61,3,FALSE)/VLOOKUP(Produktionsår,'Prisliste tillæg'!$A$5:$C$61,3,FALSE))</f>
        <v>422.88535812971622</v>
      </c>
    </row>
    <row r="20" spans="2:10" ht="12.75" customHeight="1" x14ac:dyDescent="0.3">
      <c r="B20" s="17"/>
      <c r="C20" s="203"/>
      <c r="D20" s="235"/>
      <c r="E20" s="235"/>
      <c r="F20" s="235"/>
      <c r="G20" s="204"/>
      <c r="H20" s="2"/>
      <c r="I20" s="74"/>
      <c r="J20" s="93"/>
    </row>
    <row r="21" spans="2:10" ht="12.75" customHeight="1" thickBot="1" x14ac:dyDescent="0.35">
      <c r="B21" s="40"/>
      <c r="C21" s="201" t="s">
        <v>80</v>
      </c>
      <c r="D21" s="244"/>
      <c r="E21" s="244"/>
      <c r="F21" s="244"/>
      <c r="G21" s="202"/>
      <c r="H21" s="41"/>
      <c r="I21" s="98">
        <f>I19/E6</f>
        <v>51.692000000000007</v>
      </c>
      <c r="J21" s="95">
        <f>I21*(VLOOKUP(OpdateretÅrstal,'Prisliste tillæg'!$A$4:$C$61,3,FALSE)/VLOOKUP(Produktionsår,'Prisliste tillæg'!$A$5:$C$61,3,FALSE))</f>
        <v>84.577071625943248</v>
      </c>
    </row>
    <row r="22" spans="2:10" ht="12.75" customHeight="1" x14ac:dyDescent="0.3"/>
    <row r="23" spans="2:10" ht="12.75" customHeight="1" x14ac:dyDescent="0.3"/>
    <row r="24" spans="2:10" ht="12.75" customHeight="1" x14ac:dyDescent="0.3"/>
    <row r="25" spans="2:10" ht="12.75" customHeight="1" x14ac:dyDescent="0.3"/>
  </sheetData>
  <mergeCells count="23">
    <mergeCell ref="A1:G1"/>
    <mergeCell ref="I1:M1"/>
    <mergeCell ref="E6:E7"/>
    <mergeCell ref="I6:J6"/>
    <mergeCell ref="I7:J7"/>
    <mergeCell ref="B6:B7"/>
    <mergeCell ref="C6:C7"/>
    <mergeCell ref="D6:D7"/>
    <mergeCell ref="G6:G7"/>
    <mergeCell ref="H6:H7"/>
    <mergeCell ref="F6:F7"/>
    <mergeCell ref="C19:G19"/>
    <mergeCell ref="C20:G20"/>
    <mergeCell ref="C21:G21"/>
    <mergeCell ref="C15:G15"/>
    <mergeCell ref="C16:G16"/>
    <mergeCell ref="C17:G17"/>
    <mergeCell ref="C9:G10"/>
    <mergeCell ref="C11:G11"/>
    <mergeCell ref="C12:G12"/>
    <mergeCell ref="C14:G14"/>
    <mergeCell ref="C18:G18"/>
    <mergeCell ref="C13:G13"/>
  </mergeCells>
  <pageMargins left="0.7" right="0.7" top="0.75" bottom="0.75" header="0.3" footer="0.3"/>
  <pageSetup paperSize="8"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Ark63">
    <tabColor theme="8" tint="0.39997558519241921"/>
  </sheetPr>
  <dimension ref="A1:M21"/>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9" width="10.4609375" bestFit="1" customWidth="1"/>
    <col min="10" max="10" width="12.15234375" bestFit="1" customWidth="1"/>
    <col min="11" max="11" width="9.4609375" customWidth="1"/>
    <col min="12" max="13" width="12.15234375" customWidth="1"/>
  </cols>
  <sheetData>
    <row r="1" spans="1:13" ht="14" thickBot="1" x14ac:dyDescent="0.35">
      <c r="A1" s="303" t="s">
        <v>44</v>
      </c>
      <c r="B1" s="304"/>
      <c r="C1" s="304"/>
      <c r="D1" s="304"/>
      <c r="E1" s="304"/>
      <c r="F1" s="304"/>
      <c r="G1" s="304"/>
      <c r="H1" s="80">
        <v>62</v>
      </c>
      <c r="I1" s="304" t="s">
        <v>66</v>
      </c>
      <c r="J1" s="304"/>
      <c r="K1" s="304"/>
      <c r="L1" s="304"/>
      <c r="M1" s="305"/>
    </row>
    <row r="3" spans="1:13" x14ac:dyDescent="0.3">
      <c r="D3" s="124" t="s">
        <v>46</v>
      </c>
      <c r="E3" s="125">
        <v>2014</v>
      </c>
      <c r="F3" t="s">
        <v>67</v>
      </c>
    </row>
    <row r="5" spans="1:13" ht="14" thickBot="1" x14ac:dyDescent="0.35"/>
    <row r="6" spans="1:13" ht="12.75" customHeight="1" x14ac:dyDescent="0.3">
      <c r="B6" s="292" t="str">
        <f>'Samle ark'!B50</f>
        <v xml:space="preserve">Brædt tykkelse </v>
      </c>
      <c r="C6" s="269" t="str">
        <f>'Samle ark'!B51</f>
        <v>t.o.m. 16 mm</v>
      </c>
      <c r="D6" s="271" t="s">
        <v>68</v>
      </c>
      <c r="E6" s="261">
        <f>'Samle ark'!C56</f>
        <v>20</v>
      </c>
      <c r="F6" s="250" t="s">
        <v>63</v>
      </c>
      <c r="G6" s="273" t="s">
        <v>33</v>
      </c>
      <c r="H6" s="265" t="str">
        <f>'Samle ark'!D56</f>
        <v>fra 60 mm</v>
      </c>
      <c r="I6" s="227" t="s">
        <v>50</v>
      </c>
      <c r="J6" s="228"/>
    </row>
    <row r="7" spans="1:13" ht="14" thickBot="1" x14ac:dyDescent="0.35">
      <c r="B7" s="293"/>
      <c r="C7" s="270"/>
      <c r="D7" s="272"/>
      <c r="E7" s="262"/>
      <c r="F7" s="251"/>
      <c r="G7" s="274"/>
      <c r="H7" s="266"/>
      <c r="I7" s="263" t="str">
        <f>'Samle ark'!M50</f>
        <v>over 500 kvm</v>
      </c>
      <c r="J7" s="264"/>
    </row>
    <row r="8" spans="1:13" ht="14" thickBot="1" x14ac:dyDescent="0.35"/>
    <row r="9" spans="1:13" ht="12.75" customHeight="1" x14ac:dyDescent="0.3">
      <c r="B9" s="150"/>
      <c r="C9" s="294" t="str">
        <f>I1</f>
        <v>Brædde gulv</v>
      </c>
      <c r="D9" s="295"/>
      <c r="E9" s="295"/>
      <c r="F9" s="295"/>
      <c r="G9" s="296"/>
      <c r="H9" s="147">
        <f>Produktionsår</f>
        <v>2014</v>
      </c>
      <c r="I9" s="155"/>
      <c r="J9" s="122">
        <f>OpdateretÅrstal</f>
        <v>2025</v>
      </c>
    </row>
    <row r="10" spans="1:13" ht="12.75" customHeight="1" thickBot="1" x14ac:dyDescent="0.35">
      <c r="B10" s="151" t="s">
        <v>51</v>
      </c>
      <c r="C10" s="297"/>
      <c r="D10" s="298"/>
      <c r="E10" s="298"/>
      <c r="F10" s="298"/>
      <c r="G10" s="299"/>
      <c r="H10" s="148" t="s">
        <v>53</v>
      </c>
      <c r="I10" s="156" t="s">
        <v>54</v>
      </c>
      <c r="J10" s="123" t="s">
        <v>53</v>
      </c>
    </row>
    <row r="11" spans="1:13" ht="12.75" customHeight="1" x14ac:dyDescent="0.3">
      <c r="B11" s="139"/>
      <c r="C11" s="300" t="s">
        <v>52</v>
      </c>
      <c r="D11" s="301"/>
      <c r="E11" s="301"/>
      <c r="F11" s="301"/>
      <c r="G11" s="302"/>
      <c r="H11" s="140"/>
      <c r="I11" s="144"/>
      <c r="J11" s="161"/>
    </row>
    <row r="12" spans="1:13" ht="12.75" customHeight="1" x14ac:dyDescent="0.3">
      <c r="B12" s="139" t="s">
        <v>98</v>
      </c>
      <c r="C12" s="243" t="s">
        <v>70</v>
      </c>
      <c r="D12" s="243"/>
      <c r="E12" s="243"/>
      <c r="F12" s="243"/>
      <c r="G12" s="243"/>
      <c r="H12" s="140">
        <v>35.729999999999997</v>
      </c>
      <c r="I12" s="145">
        <f>H12*E6</f>
        <v>714.59999999999991</v>
      </c>
      <c r="J12" s="99">
        <f>I12*(VLOOKUP(OpdateretÅrstal,'Prisliste tillæg'!$A$4:$C$61,3,FALSE)/VLOOKUP(Produktionsår,'Prisliste tillæg'!$A$5:$C$61,3,FALSE))</f>
        <v>1169.2094595662584</v>
      </c>
    </row>
    <row r="13" spans="1:13" ht="12.75" customHeight="1" x14ac:dyDescent="0.3">
      <c r="B13" s="9" t="s">
        <v>71</v>
      </c>
      <c r="C13" s="203" t="s">
        <v>60</v>
      </c>
      <c r="D13" s="235"/>
      <c r="E13" s="235"/>
      <c r="F13" s="235"/>
      <c r="G13" s="204"/>
      <c r="H13" s="10">
        <v>86.06</v>
      </c>
      <c r="I13" s="73">
        <f>H13</f>
        <v>86.06</v>
      </c>
      <c r="J13" s="99">
        <f>I13*(VLOOKUP(OpdateretÅrstal,'Prisliste tillæg'!$A$4:$C$61,3,FALSE)/VLOOKUP(Produktionsår,'Prisliste tillæg'!$A$5:$C$61,3,FALSE))</f>
        <v>140.80907653270671</v>
      </c>
    </row>
    <row r="14" spans="1:13" ht="12.75" customHeight="1" x14ac:dyDescent="0.3">
      <c r="B14" s="17" t="s">
        <v>72</v>
      </c>
      <c r="C14" s="243" t="s">
        <v>73</v>
      </c>
      <c r="D14" s="243"/>
      <c r="E14" s="243"/>
      <c r="F14" s="243"/>
      <c r="G14" s="243"/>
      <c r="H14" s="10">
        <v>14.71</v>
      </c>
      <c r="I14" s="73">
        <f>H14</f>
        <v>14.71</v>
      </c>
      <c r="J14" s="99">
        <f>I14*(VLOOKUP(OpdateretÅrstal,'Prisliste tillæg'!$A$4:$C$61,3,FALSE)/VLOOKUP(Produktionsår,'Prisliste tillæg'!$A$5:$C$61,3,FALSE))</f>
        <v>24.068109642065021</v>
      </c>
    </row>
    <row r="15" spans="1:13" ht="12.75" customHeight="1" x14ac:dyDescent="0.3">
      <c r="B15" s="105" t="s">
        <v>99</v>
      </c>
      <c r="C15" s="285" t="s">
        <v>75</v>
      </c>
      <c r="D15" s="278"/>
      <c r="E15" s="278"/>
      <c r="F15" s="278"/>
      <c r="G15" s="279"/>
      <c r="H15" s="10">
        <v>4.0999999999999996</v>
      </c>
      <c r="I15" s="73">
        <f>H15*E6</f>
        <v>82</v>
      </c>
      <c r="J15" s="99">
        <f>I15*(VLOOKUP(OpdateretÅrstal,'Prisliste tillæg'!$A$4:$C$61,3,FALSE)/VLOOKUP(Produktionsår,'Prisliste tillæg'!$A$5:$C$61,3,FALSE))</f>
        <v>134.16621282456367</v>
      </c>
    </row>
    <row r="16" spans="1:13" ht="12.75" customHeight="1" x14ac:dyDescent="0.3">
      <c r="B16" s="105" t="s">
        <v>76</v>
      </c>
      <c r="C16" s="285" t="s">
        <v>77</v>
      </c>
      <c r="D16" s="278"/>
      <c r="E16" s="278"/>
      <c r="F16" s="278"/>
      <c r="G16" s="279"/>
      <c r="H16" s="10">
        <v>21.53</v>
      </c>
      <c r="I16" s="73">
        <f>H16</f>
        <v>21.53</v>
      </c>
      <c r="J16" s="99">
        <f>I16*(VLOOKUP(OpdateretÅrstal,'Prisliste tillæg'!$A$4:$C$61,3,FALSE)/VLOOKUP(Produktionsår,'Prisliste tillæg'!$A$5:$C$61,3,FALSE))</f>
        <v>35.226811733083608</v>
      </c>
    </row>
    <row r="17" spans="2:10" ht="12.75" customHeight="1" x14ac:dyDescent="0.3">
      <c r="B17" s="105" t="s">
        <v>78</v>
      </c>
      <c r="C17" s="285" t="s">
        <v>79</v>
      </c>
      <c r="D17" s="278"/>
      <c r="E17" s="278"/>
      <c r="F17" s="278"/>
      <c r="G17" s="279"/>
      <c r="H17" s="10">
        <v>2.56</v>
      </c>
      <c r="I17" s="73">
        <f>H17</f>
        <v>2.56</v>
      </c>
      <c r="J17" s="99">
        <f>I17*(VLOOKUP(OpdateretÅrstal,'Prisliste tillæg'!$A$4:$C$61,3,FALSE)/VLOOKUP(Produktionsår,'Prisliste tillæg'!$A$5:$C$61,3,FALSE))</f>
        <v>4.1886037174497925</v>
      </c>
    </row>
    <row r="18" spans="2:10" ht="12.75" customHeight="1" x14ac:dyDescent="0.3">
      <c r="B18" s="17"/>
      <c r="C18" s="291"/>
      <c r="D18" s="291"/>
      <c r="E18" s="291"/>
      <c r="F18" s="291"/>
      <c r="G18" s="291"/>
      <c r="H18" s="2"/>
      <c r="I18" s="74"/>
      <c r="J18" s="93"/>
    </row>
    <row r="19" spans="2:10" ht="12.75" customHeight="1" x14ac:dyDescent="0.3">
      <c r="B19" s="17"/>
      <c r="C19" s="203" t="s">
        <v>61</v>
      </c>
      <c r="D19" s="235"/>
      <c r="E19" s="235"/>
      <c r="F19" s="235"/>
      <c r="G19" s="204"/>
      <c r="H19" s="2"/>
      <c r="I19" s="73">
        <f>SUM(I12:I18)</f>
        <v>921.45999999999981</v>
      </c>
      <c r="J19" s="162">
        <f>I19*(VLOOKUP(OpdateretÅrstal,'Prisliste tillæg'!$A$4:$C$61,3,FALSE)/VLOOKUP(Produktionsår,'Prisliste tillæg'!$A$5:$C$61,3,FALSE))</f>
        <v>1507.668274016127</v>
      </c>
    </row>
    <row r="20" spans="2:10" ht="12.75" customHeight="1" x14ac:dyDescent="0.3">
      <c r="B20" s="17"/>
      <c r="C20" s="203"/>
      <c r="D20" s="235"/>
      <c r="E20" s="235"/>
      <c r="F20" s="235"/>
      <c r="G20" s="204"/>
      <c r="H20" s="2"/>
      <c r="I20" s="74"/>
      <c r="J20" s="93"/>
    </row>
    <row r="21" spans="2:10" ht="12.75" customHeight="1" thickBot="1" x14ac:dyDescent="0.35">
      <c r="B21" s="40"/>
      <c r="C21" s="201" t="s">
        <v>80</v>
      </c>
      <c r="D21" s="244"/>
      <c r="E21" s="244"/>
      <c r="F21" s="244"/>
      <c r="G21" s="202"/>
      <c r="H21" s="41"/>
      <c r="I21" s="98">
        <f>I19/E6</f>
        <v>46.072999999999993</v>
      </c>
      <c r="J21" s="95">
        <f>I21*(VLOOKUP(OpdateretÅrstal,'Prisliste tillæg'!$A$4:$C$61,3,FALSE)/VLOOKUP(Produktionsår,'Prisliste tillæg'!$A$5:$C$61,3,FALSE))</f>
        <v>75.383413700806358</v>
      </c>
    </row>
  </sheetData>
  <mergeCells count="23">
    <mergeCell ref="A1:G1"/>
    <mergeCell ref="I1:M1"/>
    <mergeCell ref="E6:E7"/>
    <mergeCell ref="I6:J6"/>
    <mergeCell ref="I7:J7"/>
    <mergeCell ref="B6:B7"/>
    <mergeCell ref="C6:C7"/>
    <mergeCell ref="D6:D7"/>
    <mergeCell ref="G6:G7"/>
    <mergeCell ref="H6:H7"/>
    <mergeCell ref="F6:F7"/>
    <mergeCell ref="C19:G19"/>
    <mergeCell ref="C20:G20"/>
    <mergeCell ref="C21:G21"/>
    <mergeCell ref="C15:G15"/>
    <mergeCell ref="C16:G16"/>
    <mergeCell ref="C17:G17"/>
    <mergeCell ref="C9:G10"/>
    <mergeCell ref="C11:G11"/>
    <mergeCell ref="C12:G12"/>
    <mergeCell ref="C14:G14"/>
    <mergeCell ref="C18:G18"/>
    <mergeCell ref="C13:G13"/>
  </mergeCells>
  <pageMargins left="0.7" right="0.7" top="0.75" bottom="0.75" header="0.3" footer="0.3"/>
  <pageSetup paperSize="8"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Ark64">
    <tabColor theme="8" tint="0.39997558519241921"/>
  </sheetPr>
  <dimension ref="A1:M22"/>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0.4609375" bestFit="1" customWidth="1"/>
    <col min="11" max="11" width="9.4609375" customWidth="1"/>
    <col min="12" max="13" width="12.15234375" customWidth="1"/>
  </cols>
  <sheetData>
    <row r="1" spans="1:13" ht="14" thickBot="1" x14ac:dyDescent="0.35">
      <c r="A1" s="303" t="s">
        <v>44</v>
      </c>
      <c r="B1" s="304"/>
      <c r="C1" s="304"/>
      <c r="D1" s="304"/>
      <c r="E1" s="304"/>
      <c r="F1" s="304"/>
      <c r="G1" s="304"/>
      <c r="H1" s="80">
        <v>63</v>
      </c>
      <c r="I1" s="304" t="s">
        <v>66</v>
      </c>
      <c r="J1" s="304"/>
      <c r="K1" s="304"/>
      <c r="L1" s="304"/>
      <c r="M1" s="305"/>
    </row>
    <row r="3" spans="1:13" x14ac:dyDescent="0.3">
      <c r="D3" s="124" t="s">
        <v>46</v>
      </c>
      <c r="E3" s="125">
        <v>2014</v>
      </c>
      <c r="F3" t="s">
        <v>67</v>
      </c>
    </row>
    <row r="5" spans="1:13" ht="14" thickBot="1" x14ac:dyDescent="0.35"/>
    <row r="6" spans="1:13" ht="12.75" customHeight="1" x14ac:dyDescent="0.3">
      <c r="B6" s="292" t="str">
        <f>'Samle ark'!B50</f>
        <v xml:space="preserve">Brædt tykkelse </v>
      </c>
      <c r="C6" s="269" t="str">
        <f>'Samle ark'!B51</f>
        <v>t.o.m. 16 mm</v>
      </c>
      <c r="D6" s="271" t="s">
        <v>68</v>
      </c>
      <c r="E6" s="261">
        <f>'Samle ark'!C56</f>
        <v>20</v>
      </c>
      <c r="F6" s="250" t="s">
        <v>63</v>
      </c>
      <c r="G6" s="273" t="s">
        <v>33</v>
      </c>
      <c r="H6" s="265" t="str">
        <f>'Samle ark'!D57</f>
        <v>fra 90 mm</v>
      </c>
      <c r="I6" s="227" t="s">
        <v>50</v>
      </c>
      <c r="J6" s="228"/>
    </row>
    <row r="7" spans="1:13" ht="14" thickBot="1" x14ac:dyDescent="0.35">
      <c r="B7" s="293"/>
      <c r="C7" s="270"/>
      <c r="D7" s="272"/>
      <c r="E7" s="262"/>
      <c r="F7" s="251"/>
      <c r="G7" s="274"/>
      <c r="H7" s="266"/>
      <c r="I7" s="263" t="str">
        <f>'Samle ark'!M50</f>
        <v>over 500 kvm</v>
      </c>
      <c r="J7" s="264"/>
    </row>
    <row r="8" spans="1:13" ht="14" thickBot="1" x14ac:dyDescent="0.35"/>
    <row r="9" spans="1:13" ht="12.75" customHeight="1" x14ac:dyDescent="0.3">
      <c r="B9" s="150"/>
      <c r="C9" s="294" t="str">
        <f>I1</f>
        <v>Brædde gulv</v>
      </c>
      <c r="D9" s="295"/>
      <c r="E9" s="295"/>
      <c r="F9" s="295"/>
      <c r="G9" s="296"/>
      <c r="H9" s="147">
        <f>Produktionsår</f>
        <v>2014</v>
      </c>
      <c r="I9" s="155"/>
      <c r="J9" s="122">
        <f>OpdateretÅrstal</f>
        <v>2025</v>
      </c>
    </row>
    <row r="10" spans="1:13" ht="12.75" customHeight="1" thickBot="1" x14ac:dyDescent="0.35">
      <c r="B10" s="151" t="s">
        <v>51</v>
      </c>
      <c r="C10" s="297"/>
      <c r="D10" s="298"/>
      <c r="E10" s="298"/>
      <c r="F10" s="298"/>
      <c r="G10" s="299"/>
      <c r="H10" s="148" t="s">
        <v>53</v>
      </c>
      <c r="I10" s="156" t="s">
        <v>54</v>
      </c>
      <c r="J10" s="123" t="s">
        <v>53</v>
      </c>
    </row>
    <row r="11" spans="1:13" ht="12.75" customHeight="1" x14ac:dyDescent="0.3">
      <c r="B11" s="139"/>
      <c r="C11" s="300" t="s">
        <v>52</v>
      </c>
      <c r="D11" s="301"/>
      <c r="E11" s="301"/>
      <c r="F11" s="301"/>
      <c r="G11" s="302"/>
      <c r="H11" s="140"/>
      <c r="I11" s="144"/>
      <c r="J11" s="161"/>
    </row>
    <row r="12" spans="1:13" ht="12.75" customHeight="1" x14ac:dyDescent="0.3">
      <c r="B12" s="139" t="s">
        <v>100</v>
      </c>
      <c r="C12" s="243" t="s">
        <v>70</v>
      </c>
      <c r="D12" s="243"/>
      <c r="E12" s="243"/>
      <c r="F12" s="243"/>
      <c r="G12" s="243"/>
      <c r="H12" s="140">
        <v>27.87</v>
      </c>
      <c r="I12" s="145">
        <f>H12*E6</f>
        <v>557.4</v>
      </c>
      <c r="J12" s="99">
        <f>I12*(VLOOKUP(OpdateretÅrstal,'Prisliste tillæg'!$A$4:$C$61,3,FALSE)/VLOOKUP(Produktionsår,'Prisliste tillæg'!$A$5:$C$61,3,FALSE))</f>
        <v>912.00301254160718</v>
      </c>
    </row>
    <row r="13" spans="1:13" ht="12.75" customHeight="1" x14ac:dyDescent="0.3">
      <c r="B13" s="9" t="s">
        <v>71</v>
      </c>
      <c r="C13" s="203" t="s">
        <v>60</v>
      </c>
      <c r="D13" s="235"/>
      <c r="E13" s="235"/>
      <c r="F13" s="235"/>
      <c r="G13" s="204"/>
      <c r="H13" s="10">
        <v>86.06</v>
      </c>
      <c r="I13" s="73">
        <f>H13</f>
        <v>86.06</v>
      </c>
      <c r="J13" s="99">
        <f>I13*(VLOOKUP(OpdateretÅrstal,'Prisliste tillæg'!$A$4:$C$61,3,FALSE)/VLOOKUP(Produktionsår,'Prisliste tillæg'!$A$5:$C$61,3,FALSE))</f>
        <v>140.80907653270671</v>
      </c>
    </row>
    <row r="14" spans="1:13" ht="12.75" customHeight="1" x14ac:dyDescent="0.3">
      <c r="B14" s="17" t="s">
        <v>72</v>
      </c>
      <c r="C14" s="243" t="s">
        <v>73</v>
      </c>
      <c r="D14" s="243"/>
      <c r="E14" s="243"/>
      <c r="F14" s="243"/>
      <c r="G14" s="243"/>
      <c r="H14" s="10">
        <v>14.71</v>
      </c>
      <c r="I14" s="73">
        <f>H14</f>
        <v>14.71</v>
      </c>
      <c r="J14" s="99">
        <f>I14*(VLOOKUP(OpdateretÅrstal,'Prisliste tillæg'!$A$4:$C$61,3,FALSE)/VLOOKUP(Produktionsår,'Prisliste tillæg'!$A$5:$C$61,3,FALSE))</f>
        <v>24.068109642065021</v>
      </c>
    </row>
    <row r="15" spans="1:13" ht="12.75" customHeight="1" x14ac:dyDescent="0.3">
      <c r="B15" s="105" t="s">
        <v>99</v>
      </c>
      <c r="C15" s="285" t="s">
        <v>75</v>
      </c>
      <c r="D15" s="278"/>
      <c r="E15" s="278"/>
      <c r="F15" s="278"/>
      <c r="G15" s="279"/>
      <c r="H15" s="10">
        <v>4.0999999999999996</v>
      </c>
      <c r="I15" s="73">
        <f>H15*E6</f>
        <v>82</v>
      </c>
      <c r="J15" s="99">
        <f>I15*(VLOOKUP(OpdateretÅrstal,'Prisliste tillæg'!$A$4:$C$61,3,FALSE)/VLOOKUP(Produktionsår,'Prisliste tillæg'!$A$5:$C$61,3,FALSE))</f>
        <v>134.16621282456367</v>
      </c>
    </row>
    <row r="16" spans="1:13" ht="12.75" customHeight="1" x14ac:dyDescent="0.3">
      <c r="B16" s="105" t="s">
        <v>76</v>
      </c>
      <c r="C16" s="285" t="s">
        <v>77</v>
      </c>
      <c r="D16" s="278"/>
      <c r="E16" s="278"/>
      <c r="F16" s="278"/>
      <c r="G16" s="279"/>
      <c r="H16" s="10">
        <v>21.53</v>
      </c>
      <c r="I16" s="73">
        <f>H16</f>
        <v>21.53</v>
      </c>
      <c r="J16" s="99">
        <f>I16*(VLOOKUP(OpdateretÅrstal,'Prisliste tillæg'!$A$4:$C$61,3,FALSE)/VLOOKUP(Produktionsår,'Prisliste tillæg'!$A$5:$C$61,3,FALSE))</f>
        <v>35.226811733083608</v>
      </c>
    </row>
    <row r="17" spans="2:10" ht="12.75" customHeight="1" x14ac:dyDescent="0.3">
      <c r="B17" s="105" t="s">
        <v>78</v>
      </c>
      <c r="C17" s="285" t="s">
        <v>79</v>
      </c>
      <c r="D17" s="278"/>
      <c r="E17" s="278"/>
      <c r="F17" s="278"/>
      <c r="G17" s="279"/>
      <c r="H17" s="10">
        <v>2.56</v>
      </c>
      <c r="I17" s="73">
        <f>H17</f>
        <v>2.56</v>
      </c>
      <c r="J17" s="99">
        <f>I17*(VLOOKUP(OpdateretÅrstal,'Prisliste tillæg'!$A$4:$C$61,3,FALSE)/VLOOKUP(Produktionsår,'Prisliste tillæg'!$A$5:$C$61,3,FALSE))</f>
        <v>4.1886037174497925</v>
      </c>
    </row>
    <row r="18" spans="2:10" ht="12.75" customHeight="1" x14ac:dyDescent="0.3">
      <c r="B18" s="17"/>
      <c r="C18" s="291"/>
      <c r="D18" s="291"/>
      <c r="E18" s="291"/>
      <c r="F18" s="291"/>
      <c r="G18" s="291"/>
      <c r="H18" s="2"/>
      <c r="I18" s="74"/>
      <c r="J18" s="93"/>
    </row>
    <row r="19" spans="2:10" ht="12.75" customHeight="1" x14ac:dyDescent="0.3">
      <c r="B19" s="17"/>
      <c r="C19" s="203" t="s">
        <v>61</v>
      </c>
      <c r="D19" s="235"/>
      <c r="E19" s="235"/>
      <c r="F19" s="235"/>
      <c r="G19" s="204"/>
      <c r="H19" s="2"/>
      <c r="I19" s="73">
        <f>SUM(I12:I18)</f>
        <v>764.26</v>
      </c>
      <c r="J19" s="162">
        <f>I19*(VLOOKUP(OpdateretÅrstal,'Prisliste tillæg'!$A$4:$C$61,3,FALSE)/VLOOKUP(Produktionsår,'Prisliste tillæg'!$A$5:$C$61,3,FALSE))</f>
        <v>1250.4618269914761</v>
      </c>
    </row>
    <row r="20" spans="2:10" ht="12.75" customHeight="1" x14ac:dyDescent="0.3">
      <c r="B20" s="17"/>
      <c r="C20" s="203"/>
      <c r="D20" s="235"/>
      <c r="E20" s="235"/>
      <c r="F20" s="235"/>
      <c r="G20" s="204"/>
      <c r="H20" s="2"/>
      <c r="I20" s="74"/>
      <c r="J20" s="93"/>
    </row>
    <row r="21" spans="2:10" ht="12.75" customHeight="1" thickBot="1" x14ac:dyDescent="0.35">
      <c r="B21" s="40"/>
      <c r="C21" s="201" t="s">
        <v>80</v>
      </c>
      <c r="D21" s="244"/>
      <c r="E21" s="244"/>
      <c r="F21" s="244"/>
      <c r="G21" s="202"/>
      <c r="H21" s="41"/>
      <c r="I21" s="98">
        <f>I19/E6</f>
        <v>38.213000000000001</v>
      </c>
      <c r="J21" s="95">
        <f>I21*(VLOOKUP(OpdateretÅrstal,'Prisliste tillæg'!$A$4:$C$61,3,FALSE)/VLOOKUP(Produktionsår,'Prisliste tillæg'!$A$5:$C$61,3,FALSE))</f>
        <v>62.523091349573804</v>
      </c>
    </row>
    <row r="22" spans="2:10" ht="13.5" customHeight="1" x14ac:dyDescent="0.3"/>
  </sheetData>
  <mergeCells count="23">
    <mergeCell ref="A1:G1"/>
    <mergeCell ref="I1:M1"/>
    <mergeCell ref="E6:E7"/>
    <mergeCell ref="I6:J6"/>
    <mergeCell ref="I7:J7"/>
    <mergeCell ref="B6:B7"/>
    <mergeCell ref="C6:C7"/>
    <mergeCell ref="D6:D7"/>
    <mergeCell ref="G6:G7"/>
    <mergeCell ref="H6:H7"/>
    <mergeCell ref="F6:F7"/>
    <mergeCell ref="C19:G19"/>
    <mergeCell ref="C20:G20"/>
    <mergeCell ref="C21:G21"/>
    <mergeCell ref="C15:G15"/>
    <mergeCell ref="C16:G16"/>
    <mergeCell ref="C17:G17"/>
    <mergeCell ref="C9:G10"/>
    <mergeCell ref="C11:G11"/>
    <mergeCell ref="C12:G12"/>
    <mergeCell ref="C14:G14"/>
    <mergeCell ref="C18:G18"/>
    <mergeCell ref="C13:G13"/>
  </mergeCells>
  <pageMargins left="0.7" right="0.7" top="0.75" bottom="0.75" header="0.3" footer="0.3"/>
  <pageSetup paperSize="8"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Ark65">
    <tabColor theme="8" tint="0.39997558519241921"/>
  </sheetPr>
  <dimension ref="A1:M25"/>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0.4609375" bestFit="1" customWidth="1"/>
    <col min="11" max="11" width="10.4609375" customWidth="1"/>
    <col min="12" max="12" width="12.15234375" customWidth="1"/>
    <col min="13" max="13" width="12" customWidth="1"/>
  </cols>
  <sheetData>
    <row r="1" spans="1:13" ht="14" thickBot="1" x14ac:dyDescent="0.35">
      <c r="A1" s="303" t="s">
        <v>44</v>
      </c>
      <c r="B1" s="304"/>
      <c r="C1" s="304"/>
      <c r="D1" s="304"/>
      <c r="E1" s="304"/>
      <c r="F1" s="304"/>
      <c r="G1" s="304"/>
      <c r="H1" s="80">
        <v>64</v>
      </c>
      <c r="I1" s="304" t="s">
        <v>66</v>
      </c>
      <c r="J1" s="304"/>
      <c r="K1" s="304"/>
      <c r="L1" s="304"/>
      <c r="M1" s="305"/>
    </row>
    <row r="3" spans="1:13" x14ac:dyDescent="0.3">
      <c r="D3" s="124" t="s">
        <v>46</v>
      </c>
      <c r="E3" s="125">
        <v>2014</v>
      </c>
      <c r="F3" t="s">
        <v>67</v>
      </c>
    </row>
    <row r="5" spans="1:13" ht="14" thickBot="1" x14ac:dyDescent="0.35"/>
    <row r="6" spans="1:13" ht="12.75" customHeight="1" x14ac:dyDescent="0.3">
      <c r="B6" s="292" t="str">
        <f>'Samle ark'!B50</f>
        <v xml:space="preserve">Brædt tykkelse </v>
      </c>
      <c r="C6" s="269" t="str">
        <f>'Samle ark'!B51</f>
        <v>t.o.m. 16 mm</v>
      </c>
      <c r="D6" s="271" t="s">
        <v>68</v>
      </c>
      <c r="E6" s="261">
        <f>'Samle ark'!C56</f>
        <v>20</v>
      </c>
      <c r="F6" s="250" t="s">
        <v>63</v>
      </c>
      <c r="G6" s="273" t="s">
        <v>33</v>
      </c>
      <c r="H6" s="265" t="str">
        <f>'Samle ark'!D58</f>
        <v>fra 130 mm</v>
      </c>
      <c r="I6" s="227" t="s">
        <v>50</v>
      </c>
      <c r="J6" s="228"/>
    </row>
    <row r="7" spans="1:13" ht="14" thickBot="1" x14ac:dyDescent="0.35">
      <c r="B7" s="293"/>
      <c r="C7" s="270"/>
      <c r="D7" s="272"/>
      <c r="E7" s="262"/>
      <c r="F7" s="251"/>
      <c r="G7" s="274"/>
      <c r="H7" s="266"/>
      <c r="I7" s="263" t="str">
        <f>'Samle ark'!M50</f>
        <v>over 500 kvm</v>
      </c>
      <c r="J7" s="264"/>
    </row>
    <row r="8" spans="1:13" ht="14" thickBot="1" x14ac:dyDescent="0.35"/>
    <row r="9" spans="1:13" ht="12.75" customHeight="1" x14ac:dyDescent="0.3">
      <c r="B9" s="150"/>
      <c r="C9" s="294" t="str">
        <f>I1</f>
        <v>Brædde gulv</v>
      </c>
      <c r="D9" s="295"/>
      <c r="E9" s="295"/>
      <c r="F9" s="295"/>
      <c r="G9" s="296"/>
      <c r="H9" s="147">
        <f>Produktionsår</f>
        <v>2014</v>
      </c>
      <c r="I9" s="155"/>
      <c r="J9" s="122">
        <f>OpdateretÅrstal</f>
        <v>2025</v>
      </c>
    </row>
    <row r="10" spans="1:13" ht="12.75" customHeight="1" thickBot="1" x14ac:dyDescent="0.35">
      <c r="B10" s="151" t="s">
        <v>51</v>
      </c>
      <c r="C10" s="297"/>
      <c r="D10" s="298"/>
      <c r="E10" s="298"/>
      <c r="F10" s="298"/>
      <c r="G10" s="299"/>
      <c r="H10" s="148" t="s">
        <v>53</v>
      </c>
      <c r="I10" s="156" t="s">
        <v>54</v>
      </c>
      <c r="J10" s="123" t="s">
        <v>53</v>
      </c>
    </row>
    <row r="11" spans="1:13" ht="12.75" customHeight="1" x14ac:dyDescent="0.3">
      <c r="B11" s="139"/>
      <c r="C11" s="300" t="s">
        <v>52</v>
      </c>
      <c r="D11" s="301"/>
      <c r="E11" s="301"/>
      <c r="F11" s="301"/>
      <c r="G11" s="302"/>
      <c r="H11" s="140"/>
      <c r="I11" s="144"/>
      <c r="J11" s="161"/>
    </row>
    <row r="12" spans="1:13" ht="12.75" customHeight="1" x14ac:dyDescent="0.3">
      <c r="B12" s="139" t="s">
        <v>101</v>
      </c>
      <c r="C12" s="243" t="s">
        <v>70</v>
      </c>
      <c r="D12" s="243"/>
      <c r="E12" s="243"/>
      <c r="F12" s="243"/>
      <c r="G12" s="243"/>
      <c r="H12" s="140">
        <v>25.26</v>
      </c>
      <c r="I12" s="145">
        <f>H12*E6</f>
        <v>505.20000000000005</v>
      </c>
      <c r="J12" s="99">
        <f>I12*(VLOOKUP(OpdateretÅrstal,'Prisliste tillæg'!$A$4:$C$61,3,FALSE)/VLOOKUP(Produktionsår,'Prisliste tillæg'!$A$5:$C$61,3,FALSE))</f>
        <v>826.5947648654826</v>
      </c>
    </row>
    <row r="13" spans="1:13" ht="12.75" customHeight="1" x14ac:dyDescent="0.3">
      <c r="B13" s="9" t="s">
        <v>71</v>
      </c>
      <c r="C13" s="203" t="s">
        <v>60</v>
      </c>
      <c r="D13" s="235"/>
      <c r="E13" s="235"/>
      <c r="F13" s="235"/>
      <c r="G13" s="204"/>
      <c r="H13" s="10">
        <v>86.06</v>
      </c>
      <c r="I13" s="16">
        <f>H13</f>
        <v>86.06</v>
      </c>
      <c r="J13" s="99">
        <f>I13*(VLOOKUP(OpdateretÅrstal,'Prisliste tillæg'!$A$4:$C$61,3,FALSE)/VLOOKUP(Produktionsår,'Prisliste tillæg'!$A$5:$C$61,3,FALSE))</f>
        <v>140.80907653270671</v>
      </c>
    </row>
    <row r="14" spans="1:13" ht="12.75" customHeight="1" x14ac:dyDescent="0.3">
      <c r="B14" s="17" t="s">
        <v>72</v>
      </c>
      <c r="C14" s="243" t="s">
        <v>73</v>
      </c>
      <c r="D14" s="243"/>
      <c r="E14" s="243"/>
      <c r="F14" s="243"/>
      <c r="G14" s="243"/>
      <c r="H14" s="10">
        <v>14.71</v>
      </c>
      <c r="I14" s="73">
        <f>H14</f>
        <v>14.71</v>
      </c>
      <c r="J14" s="99">
        <f>I14*(VLOOKUP(OpdateretÅrstal,'Prisliste tillæg'!$A$4:$C$61,3,FALSE)/VLOOKUP(Produktionsår,'Prisliste tillæg'!$A$5:$C$61,3,FALSE))</f>
        <v>24.068109642065021</v>
      </c>
    </row>
    <row r="15" spans="1:13" ht="12.75" customHeight="1" x14ac:dyDescent="0.3">
      <c r="B15" s="105" t="s">
        <v>99</v>
      </c>
      <c r="C15" s="285" t="s">
        <v>75</v>
      </c>
      <c r="D15" s="278"/>
      <c r="E15" s="278"/>
      <c r="F15" s="278"/>
      <c r="G15" s="279"/>
      <c r="H15" s="10">
        <v>4.0999999999999996</v>
      </c>
      <c r="I15" s="73">
        <f>H15*E6</f>
        <v>82</v>
      </c>
      <c r="J15" s="99">
        <f>I15*(VLOOKUP(OpdateretÅrstal,'Prisliste tillæg'!$A$4:$C$61,3,FALSE)/VLOOKUP(Produktionsår,'Prisliste tillæg'!$A$5:$C$61,3,FALSE))</f>
        <v>134.16621282456367</v>
      </c>
    </row>
    <row r="16" spans="1:13" ht="12.75" customHeight="1" x14ac:dyDescent="0.3">
      <c r="B16" s="105" t="s">
        <v>76</v>
      </c>
      <c r="C16" s="285" t="s">
        <v>77</v>
      </c>
      <c r="D16" s="278"/>
      <c r="E16" s="278"/>
      <c r="F16" s="278"/>
      <c r="G16" s="279"/>
      <c r="H16" s="10">
        <v>21.53</v>
      </c>
      <c r="I16" s="73">
        <f>H16</f>
        <v>21.53</v>
      </c>
      <c r="J16" s="99">
        <f>I16*(VLOOKUP(OpdateretÅrstal,'Prisliste tillæg'!$A$4:$C$61,3,FALSE)/VLOOKUP(Produktionsår,'Prisliste tillæg'!$A$5:$C$61,3,FALSE))</f>
        <v>35.226811733083608</v>
      </c>
    </row>
    <row r="17" spans="2:10" ht="12.75" customHeight="1" x14ac:dyDescent="0.3">
      <c r="B17" s="105" t="s">
        <v>78</v>
      </c>
      <c r="C17" s="285" t="s">
        <v>79</v>
      </c>
      <c r="D17" s="278"/>
      <c r="E17" s="278"/>
      <c r="F17" s="278"/>
      <c r="G17" s="279"/>
      <c r="H17" s="10">
        <v>2.56</v>
      </c>
      <c r="I17" s="73">
        <f>H17</f>
        <v>2.56</v>
      </c>
      <c r="J17" s="99">
        <f>I17*(VLOOKUP(OpdateretÅrstal,'Prisliste tillæg'!$A$4:$C$61,3,FALSE)/VLOOKUP(Produktionsår,'Prisliste tillæg'!$A$5:$C$61,3,FALSE))</f>
        <v>4.1886037174497925</v>
      </c>
    </row>
    <row r="18" spans="2:10" ht="12.75" customHeight="1" x14ac:dyDescent="0.3">
      <c r="B18" s="17"/>
      <c r="C18" s="291"/>
      <c r="D18" s="291"/>
      <c r="E18" s="291"/>
      <c r="F18" s="291"/>
      <c r="G18" s="291"/>
      <c r="H18" s="2"/>
      <c r="I18" s="74"/>
      <c r="J18" s="93"/>
    </row>
    <row r="19" spans="2:10" ht="12.75" customHeight="1" x14ac:dyDescent="0.3">
      <c r="B19" s="17"/>
      <c r="C19" s="203" t="s">
        <v>61</v>
      </c>
      <c r="D19" s="235"/>
      <c r="E19" s="235"/>
      <c r="F19" s="235"/>
      <c r="G19" s="204"/>
      <c r="H19" s="2"/>
      <c r="I19" s="73">
        <f>SUM(I12:I18)</f>
        <v>712.06</v>
      </c>
      <c r="J19" s="162">
        <f>I19*(VLOOKUP(OpdateretÅrstal,'Prisliste tillæg'!$A$4:$C$61,3,FALSE)/VLOOKUP(Produktionsår,'Prisliste tillæg'!$A$5:$C$61,3,FALSE))</f>
        <v>1165.0535793153513</v>
      </c>
    </row>
    <row r="20" spans="2:10" ht="12.75" customHeight="1" x14ac:dyDescent="0.3">
      <c r="B20" s="17"/>
      <c r="C20" s="203"/>
      <c r="D20" s="235"/>
      <c r="E20" s="235"/>
      <c r="F20" s="235"/>
      <c r="G20" s="204"/>
      <c r="H20" s="2"/>
      <c r="I20" s="74"/>
      <c r="J20" s="93"/>
    </row>
    <row r="21" spans="2:10" ht="12.75" customHeight="1" thickBot="1" x14ac:dyDescent="0.35">
      <c r="B21" s="40"/>
      <c r="C21" s="201" t="s">
        <v>80</v>
      </c>
      <c r="D21" s="244"/>
      <c r="E21" s="244"/>
      <c r="F21" s="244"/>
      <c r="G21" s="202"/>
      <c r="H21" s="41"/>
      <c r="I21" s="98">
        <f>I19/E6</f>
        <v>35.602999999999994</v>
      </c>
      <c r="J21" s="95">
        <f>I21*(VLOOKUP(OpdateretÅrstal,'Prisliste tillæg'!$A$4:$C$61,3,FALSE)/VLOOKUP(Produktionsår,'Prisliste tillæg'!$A$5:$C$61,3,FALSE))</f>
        <v>58.252678965767558</v>
      </c>
    </row>
    <row r="22" spans="2:10" ht="12.75" customHeight="1" x14ac:dyDescent="0.3"/>
    <row r="23" spans="2:10" ht="12.75" customHeight="1" x14ac:dyDescent="0.3"/>
    <row r="24" spans="2:10" ht="12.75" customHeight="1" x14ac:dyDescent="0.3"/>
    <row r="25" spans="2:10" ht="12.75" customHeight="1" x14ac:dyDescent="0.3"/>
  </sheetData>
  <mergeCells count="23">
    <mergeCell ref="A1:G1"/>
    <mergeCell ref="I1:M1"/>
    <mergeCell ref="E6:E7"/>
    <mergeCell ref="I6:J6"/>
    <mergeCell ref="I7:J7"/>
    <mergeCell ref="B6:B7"/>
    <mergeCell ref="C6:C7"/>
    <mergeCell ref="D6:D7"/>
    <mergeCell ref="G6:G7"/>
    <mergeCell ref="H6:H7"/>
    <mergeCell ref="F6:F7"/>
    <mergeCell ref="C19:G19"/>
    <mergeCell ref="C20:G20"/>
    <mergeCell ref="C21:G21"/>
    <mergeCell ref="C15:G15"/>
    <mergeCell ref="C16:G16"/>
    <mergeCell ref="C17:G17"/>
    <mergeCell ref="C9:G10"/>
    <mergeCell ref="C11:G11"/>
    <mergeCell ref="C12:G12"/>
    <mergeCell ref="C14:G14"/>
    <mergeCell ref="C18:G18"/>
    <mergeCell ref="C13:G13"/>
  </mergeCells>
  <pageMargins left="0.7" right="0.7" top="0.75" bottom="0.75" header="0.3" footer="0.3"/>
  <pageSetup paperSize="8"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Ark66">
    <tabColor theme="8" tint="0.39997558519241921"/>
  </sheetPr>
  <dimension ref="A1:M21"/>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0.4609375" bestFit="1" customWidth="1"/>
    <col min="11" max="11" width="9.4609375" customWidth="1"/>
    <col min="12" max="13" width="12.15234375" customWidth="1"/>
  </cols>
  <sheetData>
    <row r="1" spans="1:13" ht="14" thickBot="1" x14ac:dyDescent="0.35">
      <c r="A1" s="303" t="s">
        <v>44</v>
      </c>
      <c r="B1" s="304"/>
      <c r="C1" s="304"/>
      <c r="D1" s="304"/>
      <c r="E1" s="304"/>
      <c r="F1" s="304"/>
      <c r="G1" s="304"/>
      <c r="H1" s="80">
        <v>65</v>
      </c>
      <c r="I1" s="304" t="s">
        <v>66</v>
      </c>
      <c r="J1" s="304"/>
      <c r="K1" s="304"/>
      <c r="L1" s="304"/>
      <c r="M1" s="305"/>
    </row>
    <row r="3" spans="1:13" x14ac:dyDescent="0.3">
      <c r="D3" s="124" t="s">
        <v>46</v>
      </c>
      <c r="E3" s="125">
        <v>2014</v>
      </c>
      <c r="F3" t="s">
        <v>67</v>
      </c>
    </row>
    <row r="5" spans="1:13" ht="14" thickBot="1" x14ac:dyDescent="0.35"/>
    <row r="6" spans="1:13" ht="12.75" customHeight="1" x14ac:dyDescent="0.3">
      <c r="B6" s="292" t="str">
        <f>'Samle ark'!B50</f>
        <v xml:space="preserve">Brædt tykkelse </v>
      </c>
      <c r="C6" s="269" t="str">
        <f>'Samle ark'!B51</f>
        <v>t.o.m. 16 mm</v>
      </c>
      <c r="D6" s="271" t="s">
        <v>68</v>
      </c>
      <c r="E6" s="261">
        <f>'Samle ark'!C56</f>
        <v>20</v>
      </c>
      <c r="F6" s="250" t="s">
        <v>63</v>
      </c>
      <c r="G6" s="273" t="s">
        <v>33</v>
      </c>
      <c r="H6" s="265" t="str">
        <f>'Samle ark'!D59</f>
        <v>fra 150mm t.o.m. 210 mm</v>
      </c>
      <c r="I6" s="227" t="s">
        <v>50</v>
      </c>
      <c r="J6" s="228"/>
    </row>
    <row r="7" spans="1:13" ht="14" thickBot="1" x14ac:dyDescent="0.35">
      <c r="B7" s="293"/>
      <c r="C7" s="270"/>
      <c r="D7" s="272"/>
      <c r="E7" s="262"/>
      <c r="F7" s="251"/>
      <c r="G7" s="274"/>
      <c r="H7" s="266"/>
      <c r="I7" s="263" t="str">
        <f>'Samle ark'!M50</f>
        <v>over 500 kvm</v>
      </c>
      <c r="J7" s="264"/>
    </row>
    <row r="8" spans="1:13" ht="14" thickBot="1" x14ac:dyDescent="0.35"/>
    <row r="9" spans="1:13" ht="12.75" customHeight="1" x14ac:dyDescent="0.3">
      <c r="B9" s="150"/>
      <c r="C9" s="294" t="str">
        <f>I1</f>
        <v>Brædde gulv</v>
      </c>
      <c r="D9" s="295"/>
      <c r="E9" s="295"/>
      <c r="F9" s="295"/>
      <c r="G9" s="296"/>
      <c r="H9" s="147">
        <f>Produktionsår</f>
        <v>2014</v>
      </c>
      <c r="I9" s="155"/>
      <c r="J9" s="122">
        <f>OpdateretÅrstal</f>
        <v>2025</v>
      </c>
    </row>
    <row r="10" spans="1:13" ht="12.75" customHeight="1" thickBot="1" x14ac:dyDescent="0.35">
      <c r="B10" s="151" t="s">
        <v>51</v>
      </c>
      <c r="C10" s="297"/>
      <c r="D10" s="298"/>
      <c r="E10" s="298"/>
      <c r="F10" s="298"/>
      <c r="G10" s="299"/>
      <c r="H10" s="148" t="s">
        <v>53</v>
      </c>
      <c r="I10" s="156" t="s">
        <v>54</v>
      </c>
      <c r="J10" s="123" t="s">
        <v>53</v>
      </c>
    </row>
    <row r="11" spans="1:13" ht="12.75" customHeight="1" x14ac:dyDescent="0.3">
      <c r="B11" s="139"/>
      <c r="C11" s="306" t="s">
        <v>52</v>
      </c>
      <c r="D11" s="306"/>
      <c r="E11" s="306"/>
      <c r="F11" s="306"/>
      <c r="G11" s="306"/>
      <c r="H11" s="140"/>
      <c r="I11" s="144"/>
      <c r="J11" s="161"/>
    </row>
    <row r="12" spans="1:13" ht="12.75" customHeight="1" x14ac:dyDescent="0.3">
      <c r="B12" s="139" t="s">
        <v>102</v>
      </c>
      <c r="C12" s="243" t="s">
        <v>70</v>
      </c>
      <c r="D12" s="243"/>
      <c r="E12" s="243"/>
      <c r="F12" s="243"/>
      <c r="G12" s="243"/>
      <c r="H12" s="140">
        <v>22.62</v>
      </c>
      <c r="I12" s="145">
        <f>H12*E6</f>
        <v>452.40000000000003</v>
      </c>
      <c r="J12" s="99">
        <f>I12*(VLOOKUP(OpdateretÅrstal,'Prisliste tillæg'!$A$4:$C$61,3,FALSE)/VLOOKUP(Produktionsår,'Prisliste tillæg'!$A$5:$C$61,3,FALSE))</f>
        <v>740.20481319308055</v>
      </c>
    </row>
    <row r="13" spans="1:13" ht="12.75" customHeight="1" x14ac:dyDescent="0.3">
      <c r="B13" s="9" t="s">
        <v>71</v>
      </c>
      <c r="C13" s="203" t="s">
        <v>60</v>
      </c>
      <c r="D13" s="235"/>
      <c r="E13" s="235"/>
      <c r="F13" s="235"/>
      <c r="G13" s="204"/>
      <c r="H13" s="10">
        <v>86.06</v>
      </c>
      <c r="I13" s="73">
        <f>H13</f>
        <v>86.06</v>
      </c>
      <c r="J13" s="99">
        <f>I13*(VLOOKUP(OpdateretÅrstal,'Prisliste tillæg'!$A$4:$C$61,3,FALSE)/VLOOKUP(Produktionsår,'Prisliste tillæg'!$A$5:$C$61,3,FALSE))</f>
        <v>140.80907653270671</v>
      </c>
    </row>
    <row r="14" spans="1:13" ht="12.75" customHeight="1" x14ac:dyDescent="0.3">
      <c r="B14" s="17" t="s">
        <v>72</v>
      </c>
      <c r="C14" s="243" t="s">
        <v>73</v>
      </c>
      <c r="D14" s="243"/>
      <c r="E14" s="243"/>
      <c r="F14" s="243"/>
      <c r="G14" s="243"/>
      <c r="H14" s="10">
        <v>14.71</v>
      </c>
      <c r="I14" s="73">
        <f>H14</f>
        <v>14.71</v>
      </c>
      <c r="J14" s="99">
        <f>I14*(VLOOKUP(OpdateretÅrstal,'Prisliste tillæg'!$A$4:$C$61,3,FALSE)/VLOOKUP(Produktionsår,'Prisliste tillæg'!$A$5:$C$61,3,FALSE))</f>
        <v>24.068109642065021</v>
      </c>
    </row>
    <row r="15" spans="1:13" ht="12.75" customHeight="1" x14ac:dyDescent="0.3">
      <c r="B15" s="105" t="s">
        <v>99</v>
      </c>
      <c r="C15" s="285" t="s">
        <v>75</v>
      </c>
      <c r="D15" s="278"/>
      <c r="E15" s="278"/>
      <c r="F15" s="278"/>
      <c r="G15" s="279"/>
      <c r="H15" s="10">
        <v>4.0999999999999996</v>
      </c>
      <c r="I15" s="73">
        <f>H15*E6</f>
        <v>82</v>
      </c>
      <c r="J15" s="99">
        <f>I15*(VLOOKUP(OpdateretÅrstal,'Prisliste tillæg'!$A$4:$C$61,3,FALSE)/VLOOKUP(Produktionsår,'Prisliste tillæg'!$A$5:$C$61,3,FALSE))</f>
        <v>134.16621282456367</v>
      </c>
    </row>
    <row r="16" spans="1:13" ht="12.75" customHeight="1" x14ac:dyDescent="0.3">
      <c r="B16" s="105" t="s">
        <v>76</v>
      </c>
      <c r="C16" s="285" t="s">
        <v>77</v>
      </c>
      <c r="D16" s="278"/>
      <c r="E16" s="278"/>
      <c r="F16" s="278"/>
      <c r="G16" s="279"/>
      <c r="H16" s="10">
        <v>21.53</v>
      </c>
      <c r="I16" s="73">
        <f>H16</f>
        <v>21.53</v>
      </c>
      <c r="J16" s="99">
        <f>I16*(VLOOKUP(OpdateretÅrstal,'Prisliste tillæg'!$A$4:$C$61,3,FALSE)/VLOOKUP(Produktionsår,'Prisliste tillæg'!$A$5:$C$61,3,FALSE))</f>
        <v>35.226811733083608</v>
      </c>
    </row>
    <row r="17" spans="2:10" ht="12.75" customHeight="1" x14ac:dyDescent="0.3">
      <c r="B17" s="105" t="s">
        <v>78</v>
      </c>
      <c r="C17" s="285" t="s">
        <v>79</v>
      </c>
      <c r="D17" s="278"/>
      <c r="E17" s="278"/>
      <c r="F17" s="278"/>
      <c r="G17" s="279"/>
      <c r="H17" s="10">
        <v>2.56</v>
      </c>
      <c r="I17" s="73">
        <f>H17</f>
        <v>2.56</v>
      </c>
      <c r="J17" s="99">
        <f>I17*(VLOOKUP(OpdateretÅrstal,'Prisliste tillæg'!$A$4:$C$61,3,FALSE)/VLOOKUP(Produktionsår,'Prisliste tillæg'!$A$5:$C$61,3,FALSE))</f>
        <v>4.1886037174497925</v>
      </c>
    </row>
    <row r="18" spans="2:10" ht="12.75" customHeight="1" x14ac:dyDescent="0.3">
      <c r="B18" s="17"/>
      <c r="C18" s="291"/>
      <c r="D18" s="291"/>
      <c r="E18" s="291"/>
      <c r="F18" s="291"/>
      <c r="G18" s="291"/>
      <c r="H18" s="2"/>
      <c r="I18" s="74"/>
      <c r="J18" s="93"/>
    </row>
    <row r="19" spans="2:10" ht="12.75" customHeight="1" x14ac:dyDescent="0.3">
      <c r="B19" s="17"/>
      <c r="C19" s="203" t="s">
        <v>61</v>
      </c>
      <c r="D19" s="235"/>
      <c r="E19" s="235"/>
      <c r="F19" s="235"/>
      <c r="G19" s="204"/>
      <c r="H19" s="2"/>
      <c r="I19" s="73">
        <f>SUM(I12:I18)</f>
        <v>659.26</v>
      </c>
      <c r="J19" s="162">
        <f>I19*(VLOOKUP(OpdateretÅrstal,'Prisliste tillæg'!$A$4:$C$61,3,FALSE)/VLOOKUP(Produktionsår,'Prisliste tillæg'!$A$5:$C$61,3,FALSE))</f>
        <v>1078.6636276429492</v>
      </c>
    </row>
    <row r="20" spans="2:10" ht="12.75" customHeight="1" x14ac:dyDescent="0.3">
      <c r="B20" s="17"/>
      <c r="C20" s="203"/>
      <c r="D20" s="235"/>
      <c r="E20" s="235"/>
      <c r="F20" s="235"/>
      <c r="G20" s="204"/>
      <c r="H20" s="2"/>
      <c r="I20" s="74"/>
      <c r="J20" s="93"/>
    </row>
    <row r="21" spans="2:10" ht="12.75" customHeight="1" thickBot="1" x14ac:dyDescent="0.35">
      <c r="B21" s="40"/>
      <c r="C21" s="201" t="s">
        <v>80</v>
      </c>
      <c r="D21" s="244"/>
      <c r="E21" s="244"/>
      <c r="F21" s="244"/>
      <c r="G21" s="202"/>
      <c r="H21" s="41"/>
      <c r="I21" s="98">
        <f>I19/E6</f>
        <v>32.963000000000001</v>
      </c>
      <c r="J21" s="95">
        <f>I21*(VLOOKUP(OpdateretÅrstal,'Prisliste tillæg'!$A$4:$C$61,3,FALSE)/VLOOKUP(Produktionsår,'Prisliste tillæg'!$A$5:$C$61,3,FALSE))</f>
        <v>53.933181382147467</v>
      </c>
    </row>
  </sheetData>
  <mergeCells count="23">
    <mergeCell ref="A1:G1"/>
    <mergeCell ref="I1:M1"/>
    <mergeCell ref="E6:E7"/>
    <mergeCell ref="I6:J6"/>
    <mergeCell ref="I7:J7"/>
    <mergeCell ref="B6:B7"/>
    <mergeCell ref="C6:C7"/>
    <mergeCell ref="D6:D7"/>
    <mergeCell ref="G6:G7"/>
    <mergeCell ref="H6:H7"/>
    <mergeCell ref="F6:F7"/>
    <mergeCell ref="C19:G19"/>
    <mergeCell ref="C20:G20"/>
    <mergeCell ref="C21:G21"/>
    <mergeCell ref="C15:G15"/>
    <mergeCell ref="C16:G16"/>
    <mergeCell ref="C17:G17"/>
    <mergeCell ref="C9:G10"/>
    <mergeCell ref="C11:G11"/>
    <mergeCell ref="C12:G12"/>
    <mergeCell ref="C14:G14"/>
    <mergeCell ref="C18:G18"/>
    <mergeCell ref="C13:G13"/>
  </mergeCells>
  <pageMargins left="0.7" right="0.7" top="0.75" bottom="0.75" header="0.3" footer="0.3"/>
  <pageSetup paperSize="8"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Ark67">
    <tabColor theme="8" tint="0.39997558519241921"/>
  </sheetPr>
  <dimension ref="A1:M22"/>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2.15234375" bestFit="1" customWidth="1"/>
    <col min="11" max="11" width="9.4609375" customWidth="1"/>
    <col min="12" max="13" width="12.15234375" customWidth="1"/>
  </cols>
  <sheetData>
    <row r="1" spans="1:13" ht="14" thickBot="1" x14ac:dyDescent="0.35">
      <c r="A1" s="303" t="s">
        <v>44</v>
      </c>
      <c r="B1" s="304"/>
      <c r="C1" s="304"/>
      <c r="D1" s="304"/>
      <c r="E1" s="304"/>
      <c r="F1" s="304"/>
      <c r="G1" s="304"/>
      <c r="H1" s="80">
        <v>66</v>
      </c>
      <c r="I1" s="304" t="s">
        <v>66</v>
      </c>
      <c r="J1" s="304"/>
      <c r="K1" s="304"/>
      <c r="L1" s="304"/>
      <c r="M1" s="305"/>
    </row>
    <row r="3" spans="1:13" x14ac:dyDescent="0.3">
      <c r="D3" s="124" t="s">
        <v>46</v>
      </c>
      <c r="E3" s="125">
        <v>2014</v>
      </c>
      <c r="F3" t="s">
        <v>67</v>
      </c>
    </row>
    <row r="5" spans="1:13" ht="14" thickBot="1" x14ac:dyDescent="0.35"/>
    <row r="6" spans="1:13" ht="12.75" customHeight="1" x14ac:dyDescent="0.3">
      <c r="B6" s="292" t="str">
        <f>'Samle ark'!B50</f>
        <v xml:space="preserve">Brædt tykkelse </v>
      </c>
      <c r="C6" s="269" t="str">
        <f>'Samle ark'!B51</f>
        <v>t.o.m. 16 mm</v>
      </c>
      <c r="D6" s="271" t="s">
        <v>68</v>
      </c>
      <c r="E6" s="261">
        <f>'Samle ark'!C61</f>
        <v>100</v>
      </c>
      <c r="F6" s="250" t="s">
        <v>63</v>
      </c>
      <c r="G6" s="273" t="s">
        <v>33</v>
      </c>
      <c r="H6" s="265" t="str">
        <f>'Samle ark'!D61</f>
        <v>fra 60 mm</v>
      </c>
      <c r="I6" s="227" t="s">
        <v>50</v>
      </c>
      <c r="J6" s="228"/>
    </row>
    <row r="7" spans="1:13" ht="14" thickBot="1" x14ac:dyDescent="0.35">
      <c r="B7" s="293"/>
      <c r="C7" s="270"/>
      <c r="D7" s="272"/>
      <c r="E7" s="262"/>
      <c r="F7" s="251"/>
      <c r="G7" s="274"/>
      <c r="H7" s="266"/>
      <c r="I7" s="263" t="str">
        <f>'Samle ark'!M50</f>
        <v>over 500 kvm</v>
      </c>
      <c r="J7" s="264"/>
    </row>
    <row r="8" spans="1:13" ht="14" thickBot="1" x14ac:dyDescent="0.35"/>
    <row r="9" spans="1:13" ht="12.75" customHeight="1" x14ac:dyDescent="0.3">
      <c r="B9" s="150"/>
      <c r="C9" s="294" t="str">
        <f>I1</f>
        <v>Brædde gulv</v>
      </c>
      <c r="D9" s="295"/>
      <c r="E9" s="295"/>
      <c r="F9" s="295"/>
      <c r="G9" s="296"/>
      <c r="H9" s="147">
        <f>Produktionsår</f>
        <v>2014</v>
      </c>
      <c r="I9" s="155"/>
      <c r="J9" s="122">
        <f>OpdateretÅrstal</f>
        <v>2025</v>
      </c>
    </row>
    <row r="10" spans="1:13" ht="12.75" customHeight="1" thickBot="1" x14ac:dyDescent="0.35">
      <c r="B10" s="151" t="s">
        <v>51</v>
      </c>
      <c r="C10" s="297"/>
      <c r="D10" s="298"/>
      <c r="E10" s="298"/>
      <c r="F10" s="298"/>
      <c r="G10" s="299"/>
      <c r="H10" s="148" t="s">
        <v>53</v>
      </c>
      <c r="I10" s="156" t="s">
        <v>54</v>
      </c>
      <c r="J10" s="123" t="s">
        <v>53</v>
      </c>
    </row>
    <row r="11" spans="1:13" ht="12.75" customHeight="1" x14ac:dyDescent="0.3">
      <c r="B11" s="139"/>
      <c r="C11" s="306" t="s">
        <v>52</v>
      </c>
      <c r="D11" s="306"/>
      <c r="E11" s="306"/>
      <c r="F11" s="306"/>
      <c r="G11" s="306"/>
      <c r="H11" s="140"/>
      <c r="I11" s="144"/>
      <c r="J11" s="161"/>
    </row>
    <row r="12" spans="1:13" ht="12.75" customHeight="1" x14ac:dyDescent="0.3">
      <c r="B12" s="139" t="s">
        <v>98</v>
      </c>
      <c r="C12" s="243" t="s">
        <v>70</v>
      </c>
      <c r="D12" s="243"/>
      <c r="E12" s="243"/>
      <c r="F12" s="243"/>
      <c r="G12" s="243"/>
      <c r="H12" s="140">
        <v>35.729999999999997</v>
      </c>
      <c r="I12" s="145">
        <f>H12*E6</f>
        <v>3572.9999999999995</v>
      </c>
      <c r="J12" s="99">
        <f>I12*(VLOOKUP(OpdateretÅrstal,'Prisliste tillæg'!$A$4:$C$61,3,FALSE)/VLOOKUP(Produktionsår,'Prisliste tillæg'!$A$5:$C$61,3,FALSE))</f>
        <v>5846.0472978312919</v>
      </c>
    </row>
    <row r="13" spans="1:13" ht="12.75" customHeight="1" x14ac:dyDescent="0.3">
      <c r="B13" s="9" t="s">
        <v>71</v>
      </c>
      <c r="C13" s="203" t="s">
        <v>60</v>
      </c>
      <c r="D13" s="235"/>
      <c r="E13" s="235"/>
      <c r="F13" s="235"/>
      <c r="G13" s="204"/>
      <c r="H13" s="10">
        <v>86.06</v>
      </c>
      <c r="I13" s="73">
        <f>H13</f>
        <v>86.06</v>
      </c>
      <c r="J13" s="99">
        <f>I13*(VLOOKUP(OpdateretÅrstal,'Prisliste tillæg'!$A$4:$C$61,3,FALSE)/VLOOKUP(Produktionsår,'Prisliste tillæg'!$A$5:$C$61,3,FALSE))</f>
        <v>140.80907653270671</v>
      </c>
    </row>
    <row r="14" spans="1:13" ht="12.75" customHeight="1" x14ac:dyDescent="0.3">
      <c r="B14" s="17" t="s">
        <v>72</v>
      </c>
      <c r="C14" s="243" t="s">
        <v>73</v>
      </c>
      <c r="D14" s="243"/>
      <c r="E14" s="243"/>
      <c r="F14" s="243"/>
      <c r="G14" s="243"/>
      <c r="H14" s="10">
        <v>14.71</v>
      </c>
      <c r="I14" s="73">
        <f>H14</f>
        <v>14.71</v>
      </c>
      <c r="J14" s="99">
        <f>I14*(VLOOKUP(OpdateretÅrstal,'Prisliste tillæg'!$A$4:$C$61,3,FALSE)/VLOOKUP(Produktionsår,'Prisliste tillæg'!$A$5:$C$61,3,FALSE))</f>
        <v>24.068109642065021</v>
      </c>
    </row>
    <row r="15" spans="1:13" ht="12.75" customHeight="1" x14ac:dyDescent="0.3">
      <c r="B15" s="105" t="s">
        <v>99</v>
      </c>
      <c r="C15" s="285" t="s">
        <v>75</v>
      </c>
      <c r="D15" s="278"/>
      <c r="E15" s="278"/>
      <c r="F15" s="278"/>
      <c r="G15" s="279"/>
      <c r="H15" s="10">
        <v>4.0999999999999996</v>
      </c>
      <c r="I15" s="73">
        <f>H15*E6</f>
        <v>409.99999999999994</v>
      </c>
      <c r="J15" s="99">
        <f>I15*(VLOOKUP(OpdateretÅrstal,'Prisliste tillæg'!$A$4:$C$61,3,FALSE)/VLOOKUP(Produktionsår,'Prisliste tillæg'!$A$5:$C$61,3,FALSE))</f>
        <v>670.83106412281825</v>
      </c>
    </row>
    <row r="16" spans="1:13" ht="12.75" customHeight="1" x14ac:dyDescent="0.3">
      <c r="B16" s="105" t="s">
        <v>76</v>
      </c>
      <c r="C16" s="285" t="s">
        <v>77</v>
      </c>
      <c r="D16" s="278"/>
      <c r="E16" s="278"/>
      <c r="F16" s="278"/>
      <c r="G16" s="279"/>
      <c r="H16" s="10">
        <v>21.53</v>
      </c>
      <c r="I16" s="73">
        <f>H16</f>
        <v>21.53</v>
      </c>
      <c r="J16" s="99">
        <f>I16*(VLOOKUP(OpdateretÅrstal,'Prisliste tillæg'!$A$4:$C$61,3,FALSE)/VLOOKUP(Produktionsår,'Prisliste tillæg'!$A$5:$C$61,3,FALSE))</f>
        <v>35.226811733083608</v>
      </c>
    </row>
    <row r="17" spans="2:10" ht="12.75" customHeight="1" x14ac:dyDescent="0.3">
      <c r="B17" s="105" t="s">
        <v>78</v>
      </c>
      <c r="C17" s="285" t="s">
        <v>79</v>
      </c>
      <c r="D17" s="278"/>
      <c r="E17" s="278"/>
      <c r="F17" s="278"/>
      <c r="G17" s="279"/>
      <c r="H17" s="10">
        <v>2.56</v>
      </c>
      <c r="I17" s="73">
        <f>H17</f>
        <v>2.56</v>
      </c>
      <c r="J17" s="99">
        <f>I17*(VLOOKUP(OpdateretÅrstal,'Prisliste tillæg'!$A$4:$C$61,3,FALSE)/VLOOKUP(Produktionsår,'Prisliste tillæg'!$A$5:$C$61,3,FALSE))</f>
        <v>4.1886037174497925</v>
      </c>
    </row>
    <row r="18" spans="2:10" ht="12.75" customHeight="1" x14ac:dyDescent="0.3">
      <c r="B18" s="17"/>
      <c r="C18" s="291"/>
      <c r="D18" s="291"/>
      <c r="E18" s="291"/>
      <c r="F18" s="291"/>
      <c r="G18" s="291"/>
      <c r="H18" s="2"/>
      <c r="I18" s="74"/>
      <c r="J18" s="93"/>
    </row>
    <row r="19" spans="2:10" ht="12.75" customHeight="1" x14ac:dyDescent="0.3">
      <c r="B19" s="17"/>
      <c r="C19" s="203" t="s">
        <v>61</v>
      </c>
      <c r="D19" s="235"/>
      <c r="E19" s="235"/>
      <c r="F19" s="235"/>
      <c r="G19" s="204"/>
      <c r="H19" s="2"/>
      <c r="I19" s="73">
        <f>SUM(I12:I18)</f>
        <v>4107.8599999999997</v>
      </c>
      <c r="J19" s="162">
        <f>I19*(VLOOKUP(OpdateretÅrstal,'Prisliste tillæg'!$A$4:$C$61,3,FALSE)/VLOOKUP(Produktionsår,'Prisliste tillæg'!$A$5:$C$61,3,FALSE))</f>
        <v>6721.1709635794159</v>
      </c>
    </row>
    <row r="20" spans="2:10" ht="12.75" customHeight="1" x14ac:dyDescent="0.3">
      <c r="B20" s="17"/>
      <c r="C20" s="203"/>
      <c r="D20" s="235"/>
      <c r="E20" s="235"/>
      <c r="F20" s="235"/>
      <c r="G20" s="204"/>
      <c r="H20" s="2"/>
      <c r="I20" s="74"/>
      <c r="J20" s="93"/>
    </row>
    <row r="21" spans="2:10" ht="12.75" customHeight="1" thickBot="1" x14ac:dyDescent="0.35">
      <c r="B21" s="40"/>
      <c r="C21" s="201" t="s">
        <v>80</v>
      </c>
      <c r="D21" s="244"/>
      <c r="E21" s="244"/>
      <c r="F21" s="244"/>
      <c r="G21" s="202"/>
      <c r="H21" s="41"/>
      <c r="I21" s="98">
        <f>I19/E6</f>
        <v>41.078599999999994</v>
      </c>
      <c r="J21" s="95">
        <f>I21*(VLOOKUP(OpdateretÅrstal,'Prisliste tillæg'!$A$4:$C$61,3,FALSE)/VLOOKUP(Produktionsår,'Prisliste tillæg'!$A$5:$C$61,3,FALSE))</f>
        <v>67.211709635794151</v>
      </c>
    </row>
    <row r="22" spans="2:10" ht="13.5" customHeight="1" x14ac:dyDescent="0.3"/>
  </sheetData>
  <mergeCells count="23">
    <mergeCell ref="A1:G1"/>
    <mergeCell ref="I1:M1"/>
    <mergeCell ref="E6:E7"/>
    <mergeCell ref="I6:J6"/>
    <mergeCell ref="I7:J7"/>
    <mergeCell ref="B6:B7"/>
    <mergeCell ref="C6:C7"/>
    <mergeCell ref="D6:D7"/>
    <mergeCell ref="G6:G7"/>
    <mergeCell ref="H6:H7"/>
    <mergeCell ref="F6:F7"/>
    <mergeCell ref="C19:G19"/>
    <mergeCell ref="C20:G20"/>
    <mergeCell ref="C21:G21"/>
    <mergeCell ref="C15:G15"/>
    <mergeCell ref="C16:G16"/>
    <mergeCell ref="C17:G17"/>
    <mergeCell ref="C9:G10"/>
    <mergeCell ref="C11:G11"/>
    <mergeCell ref="C12:G12"/>
    <mergeCell ref="C14:G14"/>
    <mergeCell ref="C18:G18"/>
    <mergeCell ref="C13:G13"/>
  </mergeCells>
  <pageMargins left="0.7" right="0.7" top="0.75" bottom="0.75" header="0.3" footer="0.3"/>
  <pageSetup paperSize="8"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Ark68">
    <tabColor theme="8" tint="0.39997558519241921"/>
  </sheetPr>
  <dimension ref="A1:M21"/>
  <sheetViews>
    <sheetView workbookViewId="0">
      <selection activeCell="D6" sqref="D6:D7"/>
    </sheetView>
  </sheetViews>
  <sheetFormatPr defaultRowHeight="13.5" x14ac:dyDescent="0.3"/>
  <cols>
    <col min="2" max="2" width="8" customWidth="1"/>
    <col min="3" max="3" width="12.4609375" customWidth="1"/>
    <col min="4" max="4" width="20.15234375" customWidth="1"/>
    <col min="5" max="6" width="6.15234375" customWidth="1"/>
    <col min="7" max="7" width="15" customWidth="1"/>
    <col min="8" max="8" width="12.765625" customWidth="1"/>
    <col min="9" max="10" width="12.15234375" bestFit="1" customWidth="1"/>
    <col min="11" max="12" width="10.4609375" customWidth="1"/>
    <col min="13" max="13" width="12" customWidth="1"/>
  </cols>
  <sheetData>
    <row r="1" spans="1:13" ht="14" thickBot="1" x14ac:dyDescent="0.35">
      <c r="A1" s="303" t="s">
        <v>44</v>
      </c>
      <c r="B1" s="304"/>
      <c r="C1" s="304"/>
      <c r="D1" s="304"/>
      <c r="E1" s="304"/>
      <c r="F1" s="304"/>
      <c r="G1" s="304"/>
      <c r="H1" s="80">
        <v>67</v>
      </c>
      <c r="I1" s="304" t="s">
        <v>66</v>
      </c>
      <c r="J1" s="304"/>
      <c r="K1" s="304"/>
      <c r="L1" s="304"/>
      <c r="M1" s="305"/>
    </row>
    <row r="3" spans="1:13" x14ac:dyDescent="0.3">
      <c r="D3" s="124" t="s">
        <v>46</v>
      </c>
      <c r="E3" s="125">
        <v>2014</v>
      </c>
      <c r="F3" t="s">
        <v>67</v>
      </c>
    </row>
    <row r="5" spans="1:13" ht="14" thickBot="1" x14ac:dyDescent="0.35"/>
    <row r="6" spans="1:13" ht="12.75" customHeight="1" x14ac:dyDescent="0.3">
      <c r="B6" s="292" t="str">
        <f>'Samle ark'!B50</f>
        <v xml:space="preserve">Brædt tykkelse </v>
      </c>
      <c r="C6" s="269" t="str">
        <f>'Samle ark'!B51</f>
        <v>t.o.m. 16 mm</v>
      </c>
      <c r="D6" s="271" t="s">
        <v>68</v>
      </c>
      <c r="E6" s="261">
        <f>'Samle ark'!C61</f>
        <v>100</v>
      </c>
      <c r="F6" s="250" t="s">
        <v>63</v>
      </c>
      <c r="G6" s="273" t="s">
        <v>33</v>
      </c>
      <c r="H6" s="265" t="str">
        <f>'Samle ark'!D62</f>
        <v>fra 90 mm</v>
      </c>
      <c r="I6" s="227" t="s">
        <v>50</v>
      </c>
      <c r="J6" s="228"/>
    </row>
    <row r="7" spans="1:13" ht="14" thickBot="1" x14ac:dyDescent="0.35">
      <c r="B7" s="293"/>
      <c r="C7" s="270"/>
      <c r="D7" s="272"/>
      <c r="E7" s="262"/>
      <c r="F7" s="251"/>
      <c r="G7" s="274"/>
      <c r="H7" s="266"/>
      <c r="I7" s="263" t="str">
        <f>'Samle ark'!M50</f>
        <v>over 500 kvm</v>
      </c>
      <c r="J7" s="264"/>
    </row>
    <row r="8" spans="1:13" ht="14" thickBot="1" x14ac:dyDescent="0.35"/>
    <row r="9" spans="1:13" ht="12.75" customHeight="1" x14ac:dyDescent="0.3">
      <c r="B9" s="150"/>
      <c r="C9" s="294" t="str">
        <f>I1</f>
        <v>Brædde gulv</v>
      </c>
      <c r="D9" s="295"/>
      <c r="E9" s="295"/>
      <c r="F9" s="295"/>
      <c r="G9" s="296"/>
      <c r="H9" s="147">
        <f>Produktionsår</f>
        <v>2014</v>
      </c>
      <c r="I9" s="155"/>
      <c r="J9" s="122">
        <f>OpdateretÅrstal</f>
        <v>2025</v>
      </c>
    </row>
    <row r="10" spans="1:13" ht="12.75" customHeight="1" thickBot="1" x14ac:dyDescent="0.35">
      <c r="B10" s="151" t="s">
        <v>51</v>
      </c>
      <c r="C10" s="297"/>
      <c r="D10" s="298"/>
      <c r="E10" s="298"/>
      <c r="F10" s="298"/>
      <c r="G10" s="299"/>
      <c r="H10" s="148" t="s">
        <v>53</v>
      </c>
      <c r="I10" s="156" t="s">
        <v>54</v>
      </c>
      <c r="J10" s="123" t="s">
        <v>53</v>
      </c>
    </row>
    <row r="11" spans="1:13" ht="12.75" customHeight="1" x14ac:dyDescent="0.3">
      <c r="B11" s="139"/>
      <c r="C11" s="306" t="s">
        <v>52</v>
      </c>
      <c r="D11" s="306"/>
      <c r="E11" s="306"/>
      <c r="F11" s="306"/>
      <c r="G11" s="306"/>
      <c r="H11" s="140"/>
      <c r="I11" s="144"/>
      <c r="J11" s="161"/>
    </row>
    <row r="12" spans="1:13" ht="12.75" customHeight="1" x14ac:dyDescent="0.3">
      <c r="B12" s="139" t="s">
        <v>100</v>
      </c>
      <c r="C12" s="243" t="s">
        <v>70</v>
      </c>
      <c r="D12" s="243"/>
      <c r="E12" s="243"/>
      <c r="F12" s="243"/>
      <c r="G12" s="243"/>
      <c r="H12" s="140">
        <v>27.87</v>
      </c>
      <c r="I12" s="145">
        <f>H12*E6</f>
        <v>2787</v>
      </c>
      <c r="J12" s="99">
        <f>I12*(VLOOKUP(OpdateretÅrstal,'Prisliste tillæg'!$A$4:$C$61,3,FALSE)/VLOOKUP(Produktionsår,'Prisliste tillæg'!$A$5:$C$61,3,FALSE))</f>
        <v>4560.0150627080357</v>
      </c>
    </row>
    <row r="13" spans="1:13" ht="12.75" customHeight="1" x14ac:dyDescent="0.3">
      <c r="B13" s="9" t="s">
        <v>71</v>
      </c>
      <c r="C13" s="203" t="s">
        <v>60</v>
      </c>
      <c r="D13" s="235"/>
      <c r="E13" s="235"/>
      <c r="F13" s="235"/>
      <c r="G13" s="204"/>
      <c r="H13" s="10">
        <v>86.06</v>
      </c>
      <c r="I13" s="73">
        <f>H13</f>
        <v>86.06</v>
      </c>
      <c r="J13" s="99">
        <f>I13*(VLOOKUP(OpdateretÅrstal,'Prisliste tillæg'!$A$4:$C$61,3,FALSE)/VLOOKUP(Produktionsår,'Prisliste tillæg'!$A$5:$C$61,3,FALSE))</f>
        <v>140.80907653270671</v>
      </c>
    </row>
    <row r="14" spans="1:13" ht="12.75" customHeight="1" x14ac:dyDescent="0.3">
      <c r="B14" s="17" t="s">
        <v>72</v>
      </c>
      <c r="C14" s="243" t="s">
        <v>73</v>
      </c>
      <c r="D14" s="243"/>
      <c r="E14" s="243"/>
      <c r="F14" s="243"/>
      <c r="G14" s="243"/>
      <c r="H14" s="10">
        <v>14.71</v>
      </c>
      <c r="I14" s="73">
        <f>H14</f>
        <v>14.71</v>
      </c>
      <c r="J14" s="99">
        <f>I14*(VLOOKUP(OpdateretÅrstal,'Prisliste tillæg'!$A$4:$C$61,3,FALSE)/VLOOKUP(Produktionsår,'Prisliste tillæg'!$A$5:$C$61,3,FALSE))</f>
        <v>24.068109642065021</v>
      </c>
    </row>
    <row r="15" spans="1:13" ht="12.75" customHeight="1" x14ac:dyDescent="0.3">
      <c r="B15" s="105" t="s">
        <v>99</v>
      </c>
      <c r="C15" s="285" t="s">
        <v>75</v>
      </c>
      <c r="D15" s="278"/>
      <c r="E15" s="278"/>
      <c r="F15" s="278"/>
      <c r="G15" s="279"/>
      <c r="H15" s="10">
        <v>4.0999999999999996</v>
      </c>
      <c r="I15" s="73">
        <f>H15*E6</f>
        <v>409.99999999999994</v>
      </c>
      <c r="J15" s="99">
        <f>I15*(VLOOKUP(OpdateretÅrstal,'Prisliste tillæg'!$A$4:$C$61,3,FALSE)/VLOOKUP(Produktionsår,'Prisliste tillæg'!$A$5:$C$61,3,FALSE))</f>
        <v>670.83106412281825</v>
      </c>
    </row>
    <row r="16" spans="1:13" ht="12.75" customHeight="1" x14ac:dyDescent="0.3">
      <c r="B16" s="105" t="s">
        <v>76</v>
      </c>
      <c r="C16" s="285" t="s">
        <v>77</v>
      </c>
      <c r="D16" s="278"/>
      <c r="E16" s="278"/>
      <c r="F16" s="278"/>
      <c r="G16" s="279"/>
      <c r="H16" s="10">
        <v>21.53</v>
      </c>
      <c r="I16" s="73">
        <f>H16</f>
        <v>21.53</v>
      </c>
      <c r="J16" s="99">
        <f>I16*(VLOOKUP(OpdateretÅrstal,'Prisliste tillæg'!$A$4:$C$61,3,FALSE)/VLOOKUP(Produktionsår,'Prisliste tillæg'!$A$5:$C$61,3,FALSE))</f>
        <v>35.226811733083608</v>
      </c>
    </row>
    <row r="17" spans="2:10" ht="12.75" customHeight="1" x14ac:dyDescent="0.3">
      <c r="B17" s="105" t="s">
        <v>78</v>
      </c>
      <c r="C17" s="285" t="s">
        <v>79</v>
      </c>
      <c r="D17" s="278"/>
      <c r="E17" s="278"/>
      <c r="F17" s="278"/>
      <c r="G17" s="279"/>
      <c r="H17" s="10">
        <v>2.56</v>
      </c>
      <c r="I17" s="73">
        <f>H17</f>
        <v>2.56</v>
      </c>
      <c r="J17" s="99">
        <f>I17*(VLOOKUP(OpdateretÅrstal,'Prisliste tillæg'!$A$4:$C$61,3,FALSE)/VLOOKUP(Produktionsår,'Prisliste tillæg'!$A$5:$C$61,3,FALSE))</f>
        <v>4.1886037174497925</v>
      </c>
    </row>
    <row r="18" spans="2:10" ht="12.75" customHeight="1" x14ac:dyDescent="0.3">
      <c r="B18" s="17"/>
      <c r="C18" s="291"/>
      <c r="D18" s="291"/>
      <c r="E18" s="291"/>
      <c r="F18" s="291"/>
      <c r="G18" s="291"/>
      <c r="H18" s="2"/>
      <c r="I18" s="74"/>
      <c r="J18" s="93"/>
    </row>
    <row r="19" spans="2:10" ht="12.75" customHeight="1" x14ac:dyDescent="0.3">
      <c r="B19" s="17"/>
      <c r="C19" s="203" t="s">
        <v>61</v>
      </c>
      <c r="D19" s="235"/>
      <c r="E19" s="235"/>
      <c r="F19" s="235"/>
      <c r="G19" s="204"/>
      <c r="H19" s="2"/>
      <c r="I19" s="73">
        <f>SUM(I12:I18)</f>
        <v>3321.86</v>
      </c>
      <c r="J19" s="162">
        <f>I19*(VLOOKUP(OpdateretÅrstal,'Prisliste tillæg'!$A$4:$C$61,3,FALSE)/VLOOKUP(Produktionsår,'Prisliste tillæg'!$A$5:$C$61,3,FALSE))</f>
        <v>5435.1387284561597</v>
      </c>
    </row>
    <row r="20" spans="2:10" ht="12.75" customHeight="1" x14ac:dyDescent="0.3">
      <c r="B20" s="17"/>
      <c r="C20" s="203"/>
      <c r="D20" s="235"/>
      <c r="E20" s="235"/>
      <c r="F20" s="235"/>
      <c r="G20" s="204"/>
      <c r="H20" s="2"/>
      <c r="I20" s="74"/>
      <c r="J20" s="93"/>
    </row>
    <row r="21" spans="2:10" ht="12.75" customHeight="1" thickBot="1" x14ac:dyDescent="0.35">
      <c r="B21" s="40"/>
      <c r="C21" s="201" t="s">
        <v>80</v>
      </c>
      <c r="D21" s="244"/>
      <c r="E21" s="244"/>
      <c r="F21" s="244"/>
      <c r="G21" s="202"/>
      <c r="H21" s="41"/>
      <c r="I21" s="98">
        <f>I19/E6</f>
        <v>33.218600000000002</v>
      </c>
      <c r="J21" s="95">
        <f>I21*(VLOOKUP(OpdateretÅrstal,'Prisliste tillæg'!$A$4:$C$61,3,FALSE)/VLOOKUP(Produktionsår,'Prisliste tillæg'!$A$5:$C$61,3,FALSE))</f>
        <v>54.351387284561596</v>
      </c>
    </row>
  </sheetData>
  <mergeCells count="23">
    <mergeCell ref="A1:G1"/>
    <mergeCell ref="I1:M1"/>
    <mergeCell ref="E6:E7"/>
    <mergeCell ref="I6:J6"/>
    <mergeCell ref="I7:J7"/>
    <mergeCell ref="B6:B7"/>
    <mergeCell ref="C6:C7"/>
    <mergeCell ref="D6:D7"/>
    <mergeCell ref="G6:G7"/>
    <mergeCell ref="H6:H7"/>
    <mergeCell ref="F6:F7"/>
    <mergeCell ref="C19:G19"/>
    <mergeCell ref="C20:G20"/>
    <mergeCell ref="C21:G21"/>
    <mergeCell ref="C15:G15"/>
    <mergeCell ref="C16:G16"/>
    <mergeCell ref="C17:G17"/>
    <mergeCell ref="C9:G10"/>
    <mergeCell ref="C11:G11"/>
    <mergeCell ref="C12:G12"/>
    <mergeCell ref="C14:G14"/>
    <mergeCell ref="C18:G18"/>
    <mergeCell ref="C13:G13"/>
  </mergeCells>
  <pageMargins left="0.7" right="0.7" top="0.75" bottom="0.75" header="0.3" footer="0.3"/>
  <pageSetup paperSize="8"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Ark69">
    <tabColor theme="8" tint="0.39997558519241921"/>
  </sheetPr>
  <dimension ref="A1:M25"/>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2.15234375" bestFit="1" customWidth="1"/>
    <col min="11" max="12" width="10.4609375" customWidth="1"/>
    <col min="13" max="13" width="12" customWidth="1"/>
  </cols>
  <sheetData>
    <row r="1" spans="1:13" ht="14" thickBot="1" x14ac:dyDescent="0.35">
      <c r="A1" s="303" t="s">
        <v>44</v>
      </c>
      <c r="B1" s="304"/>
      <c r="C1" s="304"/>
      <c r="D1" s="304"/>
      <c r="E1" s="304"/>
      <c r="F1" s="304"/>
      <c r="G1" s="304"/>
      <c r="H1" s="80">
        <v>68</v>
      </c>
      <c r="I1" s="304" t="s">
        <v>66</v>
      </c>
      <c r="J1" s="304"/>
      <c r="K1" s="304"/>
      <c r="L1" s="304"/>
      <c r="M1" s="305"/>
    </row>
    <row r="3" spans="1:13" x14ac:dyDescent="0.3">
      <c r="D3" s="124" t="s">
        <v>46</v>
      </c>
      <c r="E3" s="125">
        <v>2014</v>
      </c>
      <c r="F3" t="s">
        <v>67</v>
      </c>
    </row>
    <row r="5" spans="1:13" ht="14" thickBot="1" x14ac:dyDescent="0.35"/>
    <row r="6" spans="1:13" ht="12.75" customHeight="1" x14ac:dyDescent="0.3">
      <c r="B6" s="292" t="str">
        <f>'Samle ark'!B50</f>
        <v xml:space="preserve">Brædt tykkelse </v>
      </c>
      <c r="C6" s="269" t="str">
        <f>'Samle ark'!B51</f>
        <v>t.o.m. 16 mm</v>
      </c>
      <c r="D6" s="271" t="s">
        <v>68</v>
      </c>
      <c r="E6" s="261">
        <f>'Samle ark'!C61</f>
        <v>100</v>
      </c>
      <c r="F6" s="250" t="s">
        <v>63</v>
      </c>
      <c r="G6" s="273" t="s">
        <v>33</v>
      </c>
      <c r="H6" s="265" t="str">
        <f>'Samle ark'!D63</f>
        <v>fra 130 mm</v>
      </c>
      <c r="I6" s="227" t="s">
        <v>50</v>
      </c>
      <c r="J6" s="228"/>
    </row>
    <row r="7" spans="1:13" ht="14" thickBot="1" x14ac:dyDescent="0.35">
      <c r="B7" s="293"/>
      <c r="C7" s="270"/>
      <c r="D7" s="272"/>
      <c r="E7" s="262"/>
      <c r="F7" s="251"/>
      <c r="G7" s="274"/>
      <c r="H7" s="266"/>
      <c r="I7" s="263" t="str">
        <f>'Samle ark'!M50</f>
        <v>over 500 kvm</v>
      </c>
      <c r="J7" s="264"/>
    </row>
    <row r="8" spans="1:13" ht="14" thickBot="1" x14ac:dyDescent="0.35"/>
    <row r="9" spans="1:13" ht="12.75" customHeight="1" x14ac:dyDescent="0.3">
      <c r="B9" s="150"/>
      <c r="C9" s="294" t="str">
        <f>I1</f>
        <v>Brædde gulv</v>
      </c>
      <c r="D9" s="295"/>
      <c r="E9" s="295"/>
      <c r="F9" s="295"/>
      <c r="G9" s="296"/>
      <c r="H9" s="147">
        <f>Produktionsår</f>
        <v>2014</v>
      </c>
      <c r="I9" s="155"/>
      <c r="J9" s="122">
        <f>OpdateretÅrstal</f>
        <v>2025</v>
      </c>
    </row>
    <row r="10" spans="1:13" ht="12.75" customHeight="1" thickBot="1" x14ac:dyDescent="0.35">
      <c r="B10" s="151" t="s">
        <v>51</v>
      </c>
      <c r="C10" s="297"/>
      <c r="D10" s="298"/>
      <c r="E10" s="298"/>
      <c r="F10" s="298"/>
      <c r="G10" s="299"/>
      <c r="H10" s="148" t="s">
        <v>53</v>
      </c>
      <c r="I10" s="156" t="s">
        <v>54</v>
      </c>
      <c r="J10" s="123" t="s">
        <v>53</v>
      </c>
    </row>
    <row r="11" spans="1:13" ht="12.75" customHeight="1" x14ac:dyDescent="0.3">
      <c r="B11" s="139"/>
      <c r="C11" s="306" t="s">
        <v>52</v>
      </c>
      <c r="D11" s="306"/>
      <c r="E11" s="306"/>
      <c r="F11" s="306"/>
      <c r="G11" s="306"/>
      <c r="H11" s="140"/>
      <c r="I11" s="144"/>
      <c r="J11" s="161"/>
    </row>
    <row r="12" spans="1:13" ht="12.75" customHeight="1" x14ac:dyDescent="0.3">
      <c r="B12" s="139" t="s">
        <v>101</v>
      </c>
      <c r="C12" s="243" t="s">
        <v>70</v>
      </c>
      <c r="D12" s="243"/>
      <c r="E12" s="243"/>
      <c r="F12" s="243"/>
      <c r="G12" s="243"/>
      <c r="H12" s="140">
        <v>25.26</v>
      </c>
      <c r="I12" s="145">
        <f>H12*E6</f>
        <v>2526</v>
      </c>
      <c r="J12" s="99">
        <f>I12*(VLOOKUP(OpdateretÅrstal,'Prisliste tillæg'!$A$4:$C$61,3,FALSE)/VLOOKUP(Produktionsår,'Prisliste tillæg'!$A$5:$C$61,3,FALSE))</f>
        <v>4132.9738243274123</v>
      </c>
    </row>
    <row r="13" spans="1:13" ht="12.75" customHeight="1" x14ac:dyDescent="0.3">
      <c r="B13" s="9" t="s">
        <v>71</v>
      </c>
      <c r="C13" s="203" t="s">
        <v>60</v>
      </c>
      <c r="D13" s="235"/>
      <c r="E13" s="235"/>
      <c r="F13" s="235"/>
      <c r="G13" s="204"/>
      <c r="H13" s="10">
        <v>86.06</v>
      </c>
      <c r="I13" s="16">
        <f>H13</f>
        <v>86.06</v>
      </c>
      <c r="J13" s="99">
        <f>I13*(VLOOKUP(OpdateretÅrstal,'Prisliste tillæg'!$A$4:$C$61,3,FALSE)/VLOOKUP(Produktionsår,'Prisliste tillæg'!$A$5:$C$61,3,FALSE))</f>
        <v>140.80907653270671</v>
      </c>
    </row>
    <row r="14" spans="1:13" ht="12.75" customHeight="1" x14ac:dyDescent="0.3">
      <c r="B14" s="17" t="s">
        <v>72</v>
      </c>
      <c r="C14" s="243" t="s">
        <v>73</v>
      </c>
      <c r="D14" s="243"/>
      <c r="E14" s="243"/>
      <c r="F14" s="243"/>
      <c r="G14" s="243"/>
      <c r="H14" s="10">
        <v>14.71</v>
      </c>
      <c r="I14" s="73">
        <f>H14</f>
        <v>14.71</v>
      </c>
      <c r="J14" s="99">
        <f>I14*(VLOOKUP(OpdateretÅrstal,'Prisliste tillæg'!$A$4:$C$61,3,FALSE)/VLOOKUP(Produktionsår,'Prisliste tillæg'!$A$5:$C$61,3,FALSE))</f>
        <v>24.068109642065021</v>
      </c>
    </row>
    <row r="15" spans="1:13" ht="12.75" customHeight="1" x14ac:dyDescent="0.3">
      <c r="B15" s="105" t="s">
        <v>99</v>
      </c>
      <c r="C15" s="285" t="s">
        <v>75</v>
      </c>
      <c r="D15" s="278"/>
      <c r="E15" s="278"/>
      <c r="F15" s="278"/>
      <c r="G15" s="279"/>
      <c r="H15" s="10">
        <v>4.0999999999999996</v>
      </c>
      <c r="I15" s="73">
        <f>H15*E6</f>
        <v>409.99999999999994</v>
      </c>
      <c r="J15" s="99">
        <f>I15*(VLOOKUP(OpdateretÅrstal,'Prisliste tillæg'!$A$4:$C$61,3,FALSE)/VLOOKUP(Produktionsår,'Prisliste tillæg'!$A$5:$C$61,3,FALSE))</f>
        <v>670.83106412281825</v>
      </c>
    </row>
    <row r="16" spans="1:13" ht="12.75" customHeight="1" x14ac:dyDescent="0.3">
      <c r="B16" s="105" t="s">
        <v>76</v>
      </c>
      <c r="C16" s="285" t="s">
        <v>77</v>
      </c>
      <c r="D16" s="278"/>
      <c r="E16" s="278"/>
      <c r="F16" s="278"/>
      <c r="G16" s="279"/>
      <c r="H16" s="10">
        <v>21.53</v>
      </c>
      <c r="I16" s="73">
        <f>H16</f>
        <v>21.53</v>
      </c>
      <c r="J16" s="99">
        <f>I16*(VLOOKUP(OpdateretÅrstal,'Prisliste tillæg'!$A$4:$C$61,3,FALSE)/VLOOKUP(Produktionsår,'Prisliste tillæg'!$A$5:$C$61,3,FALSE))</f>
        <v>35.226811733083608</v>
      </c>
    </row>
    <row r="17" spans="2:10" ht="12.75" customHeight="1" x14ac:dyDescent="0.3">
      <c r="B17" s="105" t="s">
        <v>78</v>
      </c>
      <c r="C17" s="285" t="s">
        <v>79</v>
      </c>
      <c r="D17" s="278"/>
      <c r="E17" s="278"/>
      <c r="F17" s="278"/>
      <c r="G17" s="279"/>
      <c r="H17" s="10">
        <v>2.56</v>
      </c>
      <c r="I17" s="73">
        <f>H17</f>
        <v>2.56</v>
      </c>
      <c r="J17" s="99">
        <f>I17*(VLOOKUP(OpdateretÅrstal,'Prisliste tillæg'!$A$4:$C$61,3,FALSE)/VLOOKUP(Produktionsår,'Prisliste tillæg'!$A$5:$C$61,3,FALSE))</f>
        <v>4.1886037174497925</v>
      </c>
    </row>
    <row r="18" spans="2:10" ht="12.75" customHeight="1" x14ac:dyDescent="0.3">
      <c r="B18" s="17"/>
      <c r="C18" s="291"/>
      <c r="D18" s="291"/>
      <c r="E18" s="291"/>
      <c r="F18" s="291"/>
      <c r="G18" s="291"/>
      <c r="H18" s="2"/>
      <c r="I18" s="74"/>
      <c r="J18" s="93"/>
    </row>
    <row r="19" spans="2:10" ht="12.75" customHeight="1" x14ac:dyDescent="0.3">
      <c r="B19" s="17"/>
      <c r="C19" s="203" t="s">
        <v>61</v>
      </c>
      <c r="D19" s="235"/>
      <c r="E19" s="235"/>
      <c r="F19" s="235"/>
      <c r="G19" s="204"/>
      <c r="H19" s="2"/>
      <c r="I19" s="73">
        <f>SUM(I12:I18)</f>
        <v>3060.86</v>
      </c>
      <c r="J19" s="162">
        <f>I19*(VLOOKUP(OpdateretÅrstal,'Prisliste tillæg'!$A$4:$C$61,3,FALSE)/VLOOKUP(Produktionsår,'Prisliste tillæg'!$A$5:$C$61,3,FALSE))</f>
        <v>5008.0974900755364</v>
      </c>
    </row>
    <row r="20" spans="2:10" ht="12.75" customHeight="1" x14ac:dyDescent="0.3">
      <c r="B20" s="17"/>
      <c r="C20" s="203"/>
      <c r="D20" s="235"/>
      <c r="E20" s="235"/>
      <c r="F20" s="235"/>
      <c r="G20" s="204"/>
      <c r="H20" s="2"/>
      <c r="I20" s="74"/>
      <c r="J20" s="93"/>
    </row>
    <row r="21" spans="2:10" ht="12.75" customHeight="1" thickBot="1" x14ac:dyDescent="0.35">
      <c r="B21" s="40"/>
      <c r="C21" s="201" t="s">
        <v>80</v>
      </c>
      <c r="D21" s="244"/>
      <c r="E21" s="244"/>
      <c r="F21" s="244"/>
      <c r="G21" s="202"/>
      <c r="H21" s="41"/>
      <c r="I21" s="98">
        <f>I19/E6</f>
        <v>30.608600000000003</v>
      </c>
      <c r="J21" s="95">
        <f>I21*(VLOOKUP(OpdateretÅrstal,'Prisliste tillæg'!$A$4:$C$61,3,FALSE)/VLOOKUP(Produktionsår,'Prisliste tillæg'!$A$5:$C$61,3,FALSE))</f>
        <v>50.080974900755365</v>
      </c>
    </row>
    <row r="22" spans="2:10" ht="12.75" customHeight="1" x14ac:dyDescent="0.3"/>
    <row r="23" spans="2:10" ht="12.75" customHeight="1" x14ac:dyDescent="0.3"/>
    <row r="24" spans="2:10" ht="12.75" customHeight="1" x14ac:dyDescent="0.3"/>
    <row r="25" spans="2:10" ht="12.75" customHeight="1" x14ac:dyDescent="0.3"/>
  </sheetData>
  <mergeCells count="23">
    <mergeCell ref="A1:G1"/>
    <mergeCell ref="I1:M1"/>
    <mergeCell ref="E6:E7"/>
    <mergeCell ref="I6:J6"/>
    <mergeCell ref="I7:J7"/>
    <mergeCell ref="B6:B7"/>
    <mergeCell ref="C6:C7"/>
    <mergeCell ref="D6:D7"/>
    <mergeCell ref="G6:G7"/>
    <mergeCell ref="H6:H7"/>
    <mergeCell ref="F6:F7"/>
    <mergeCell ref="C19:G19"/>
    <mergeCell ref="C20:G20"/>
    <mergeCell ref="C21:G21"/>
    <mergeCell ref="C15:G15"/>
    <mergeCell ref="C16:G16"/>
    <mergeCell ref="C17:G17"/>
    <mergeCell ref="C9:G10"/>
    <mergeCell ref="C11:G11"/>
    <mergeCell ref="C12:G12"/>
    <mergeCell ref="C14:G14"/>
    <mergeCell ref="C18:G18"/>
    <mergeCell ref="C13:G13"/>
  </mergeCells>
  <pageMargins left="0.7" right="0.7" top="0.75" bottom="0.75" header="0.3" footer="0.3"/>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tabColor rgb="FF92D050"/>
  </sheetPr>
  <dimension ref="A1:K26"/>
  <sheetViews>
    <sheetView workbookViewId="0">
      <selection activeCell="D6" sqref="D6:D7"/>
    </sheetView>
  </sheetViews>
  <sheetFormatPr defaultRowHeight="13.5" x14ac:dyDescent="0.3"/>
  <cols>
    <col min="3" max="3" width="12.23046875" customWidth="1"/>
    <col min="5" max="5" width="21.61328125" customWidth="1"/>
    <col min="6" max="6" width="9.4609375" customWidth="1"/>
    <col min="7" max="8" width="12.15234375" bestFit="1" customWidth="1"/>
    <col min="9" max="9" width="10.4609375" customWidth="1"/>
    <col min="10" max="10" width="12.15234375" customWidth="1"/>
    <col min="11" max="11" width="12" customWidth="1"/>
  </cols>
  <sheetData>
    <row r="1" spans="1:11" ht="14" thickBot="1" x14ac:dyDescent="0.35">
      <c r="A1" s="245" t="s">
        <v>44</v>
      </c>
      <c r="B1" s="246"/>
      <c r="C1" s="246"/>
      <c r="D1" s="246"/>
      <c r="E1" s="246"/>
      <c r="F1" s="85">
        <v>6</v>
      </c>
      <c r="G1" s="246" t="s">
        <v>45</v>
      </c>
      <c r="H1" s="246"/>
      <c r="I1" s="246"/>
      <c r="J1" s="246"/>
      <c r="K1" s="247"/>
    </row>
    <row r="3" spans="1:11" x14ac:dyDescent="0.3">
      <c r="C3" s="124" t="s">
        <v>46</v>
      </c>
      <c r="D3">
        <v>2014</v>
      </c>
      <c r="E3" t="s">
        <v>47</v>
      </c>
    </row>
    <row r="5" spans="1:11" ht="14" thickBot="1" x14ac:dyDescent="0.35"/>
    <row r="6" spans="1:11" x14ac:dyDescent="0.3">
      <c r="B6" s="223" t="s">
        <v>48</v>
      </c>
      <c r="C6" s="224"/>
      <c r="D6" s="248">
        <f>'Samle ark'!D45</f>
        <v>100</v>
      </c>
      <c r="E6" s="250" t="s">
        <v>63</v>
      </c>
      <c r="F6" s="86"/>
      <c r="G6" s="227" t="s">
        <v>50</v>
      </c>
      <c r="H6" s="228"/>
    </row>
    <row r="7" spans="1:11" ht="14" thickBot="1" x14ac:dyDescent="0.35">
      <c r="B7" s="225"/>
      <c r="C7" s="226"/>
      <c r="D7" s="249"/>
      <c r="E7" s="251"/>
      <c r="F7" s="87"/>
      <c r="G7" s="229" t="str">
        <f>'Samle ark'!J40</f>
        <v>t.o.m.500 kvm</v>
      </c>
      <c r="H7" s="230"/>
    </row>
    <row r="8" spans="1:11" ht="14" thickBot="1" x14ac:dyDescent="0.35"/>
    <row r="9" spans="1:11" ht="12.75" customHeight="1" x14ac:dyDescent="0.3">
      <c r="B9" s="150"/>
      <c r="C9" s="219" t="str">
        <f>G1</f>
        <v>Undergulv</v>
      </c>
      <c r="D9" s="219"/>
      <c r="E9" s="219"/>
      <c r="F9" s="147">
        <f>Produktionsår</f>
        <v>2014</v>
      </c>
      <c r="G9" s="146"/>
      <c r="H9" s="142">
        <f>'Samle ark'!K7</f>
        <v>2025</v>
      </c>
    </row>
    <row r="10" spans="1:11" ht="12.75" customHeight="1" thickBot="1" x14ac:dyDescent="0.35">
      <c r="B10" s="151" t="s">
        <v>51</v>
      </c>
      <c r="C10" s="237" t="s">
        <v>52</v>
      </c>
      <c r="D10" s="238"/>
      <c r="E10" s="239"/>
      <c r="F10" s="148" t="s">
        <v>53</v>
      </c>
      <c r="G10" s="149" t="s">
        <v>54</v>
      </c>
      <c r="H10" s="143" t="s">
        <v>53</v>
      </c>
    </row>
    <row r="11" spans="1:11" ht="12.75" customHeight="1" x14ac:dyDescent="0.3">
      <c r="B11" s="139" t="s">
        <v>64</v>
      </c>
      <c r="C11" s="240" t="s">
        <v>56</v>
      </c>
      <c r="D11" s="241"/>
      <c r="E11" s="242"/>
      <c r="F11" s="140">
        <v>20.170000000000002</v>
      </c>
      <c r="G11" s="145">
        <f>F11*D6</f>
        <v>2017.0000000000002</v>
      </c>
      <c r="H11" s="99">
        <f>G11*(VLOOKUP(OpdateretÅrstal,'Prisliste tillæg'!$A$4:$C$61,3,FALSE)/VLOOKUP(Produktionsår,'Prisliste tillæg'!$A$5:$C$61,3,FALSE))</f>
        <v>3300.1616008188407</v>
      </c>
    </row>
    <row r="12" spans="1:11" ht="12.75" customHeight="1" x14ac:dyDescent="0.3">
      <c r="B12" s="9" t="s">
        <v>57</v>
      </c>
      <c r="C12" s="243" t="s">
        <v>58</v>
      </c>
      <c r="D12" s="243"/>
      <c r="E12" s="243"/>
      <c r="F12" s="10">
        <v>31.02</v>
      </c>
      <c r="G12" s="73">
        <f>F12</f>
        <v>31.02</v>
      </c>
      <c r="H12" s="18">
        <f>G12*(VLOOKUP(OpdateretÅrstal,'Prisliste tillæg'!$A$4:$C$61,3,FALSE)/VLOOKUP(Produktionsår,'Prisliste tillæg'!$A$5:$C$61,3,FALSE))</f>
        <v>50.754096607536155</v>
      </c>
    </row>
    <row r="13" spans="1:11" ht="12.75" customHeight="1" x14ac:dyDescent="0.3">
      <c r="B13" s="9" t="s">
        <v>59</v>
      </c>
      <c r="C13" s="203" t="s">
        <v>60</v>
      </c>
      <c r="D13" s="235"/>
      <c r="E13" s="204"/>
      <c r="F13" s="10">
        <v>86.06</v>
      </c>
      <c r="G13" s="16">
        <f>F13</f>
        <v>86.06</v>
      </c>
      <c r="H13" s="18">
        <f>G13*(VLOOKUP(OpdateretÅrstal,'Prisliste tillæg'!$A$4:$C$61,3,FALSE)/VLOOKUP(Produktionsår,'Prisliste tillæg'!$A$5:$C$61,3,FALSE))</f>
        <v>140.80907653270671</v>
      </c>
    </row>
    <row r="14" spans="1:11" ht="12.75" customHeight="1" x14ac:dyDescent="0.3">
      <c r="B14" s="9"/>
      <c r="C14" s="252"/>
      <c r="D14" s="253"/>
      <c r="E14" s="254"/>
      <c r="F14" s="10"/>
      <c r="G14" s="141"/>
      <c r="H14" s="18"/>
    </row>
    <row r="15" spans="1:11" ht="12.75" customHeight="1" x14ac:dyDescent="0.3">
      <c r="B15" s="9"/>
      <c r="C15" s="203" t="s">
        <v>61</v>
      </c>
      <c r="D15" s="235"/>
      <c r="E15" s="204"/>
      <c r="F15" s="10"/>
      <c r="G15" s="73">
        <f>SUM(G11:G13)</f>
        <v>2134.0800000000004</v>
      </c>
      <c r="H15" s="94">
        <f>G15*(VLOOKUP(OpdateretÅrstal,'Prisliste tillæg'!$A$4:$C$61,3,FALSE)/VLOOKUP(Produktionsår,'Prisliste tillæg'!$A$5:$C$61,3,FALSE))</f>
        <v>3491.7247739590839</v>
      </c>
    </row>
    <row r="16" spans="1:11" ht="12.75" customHeight="1" x14ac:dyDescent="0.3">
      <c r="B16" s="17"/>
      <c r="C16" s="203"/>
      <c r="D16" s="235"/>
      <c r="E16" s="204"/>
      <c r="F16" s="2"/>
      <c r="H16" s="18"/>
    </row>
    <row r="17" spans="2:8" ht="12.75" customHeight="1" thickBot="1" x14ac:dyDescent="0.35">
      <c r="B17" s="40"/>
      <c r="C17" s="201" t="s">
        <v>62</v>
      </c>
      <c r="D17" s="244"/>
      <c r="E17" s="202"/>
      <c r="F17" s="41"/>
      <c r="G17" s="98">
        <f>G15/D6</f>
        <v>21.340800000000005</v>
      </c>
      <c r="H17" s="95">
        <f>G17*(VLOOKUP(OpdateretÅrstal,'Prisliste tillæg'!$A$4:$C$61,3,FALSE)/VLOOKUP(Produktionsår,'Prisliste tillæg'!$A$5:$C$61,3,FALSE))</f>
        <v>34.917247739590842</v>
      </c>
    </row>
    <row r="18" spans="2:8" ht="25.5" customHeight="1" x14ac:dyDescent="0.3"/>
    <row r="19" spans="2:8" ht="27" customHeight="1" x14ac:dyDescent="0.3">
      <c r="C19" s="236"/>
      <c r="D19" s="236"/>
      <c r="E19" s="236"/>
    </row>
    <row r="20" spans="2:8" ht="12.75" customHeight="1" x14ac:dyDescent="0.3"/>
    <row r="21" spans="2:8" ht="12.75" customHeight="1" x14ac:dyDescent="0.3"/>
    <row r="22" spans="2:8" ht="12.75" customHeight="1" x14ac:dyDescent="0.3"/>
    <row r="23" spans="2:8" ht="12.75" customHeight="1" x14ac:dyDescent="0.3"/>
    <row r="24" spans="2:8" ht="12.75" customHeight="1" x14ac:dyDescent="0.3">
      <c r="E24" s="125"/>
    </row>
    <row r="25" spans="2:8" ht="12.75" customHeight="1" x14ac:dyDescent="0.3"/>
    <row r="26" spans="2:8" ht="12.75" customHeight="1" x14ac:dyDescent="0.3"/>
  </sheetData>
  <mergeCells count="17">
    <mergeCell ref="C15:E15"/>
    <mergeCell ref="C16:E16"/>
    <mergeCell ref="C19:E19"/>
    <mergeCell ref="C10:E10"/>
    <mergeCell ref="C11:E11"/>
    <mergeCell ref="C12:E12"/>
    <mergeCell ref="C17:E17"/>
    <mergeCell ref="C14:E14"/>
    <mergeCell ref="C13:E13"/>
    <mergeCell ref="C9:E9"/>
    <mergeCell ref="A1:E1"/>
    <mergeCell ref="G1:K1"/>
    <mergeCell ref="B6:C7"/>
    <mergeCell ref="G6:H6"/>
    <mergeCell ref="G7:H7"/>
    <mergeCell ref="D6:D7"/>
    <mergeCell ref="E6:E7"/>
  </mergeCells>
  <pageMargins left="0.7" right="0.7" top="0.75" bottom="0.75" header="0.3" footer="0.3"/>
  <pageSetup paperSize="8"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Ark70">
    <tabColor theme="8" tint="0.39997558519241921"/>
  </sheetPr>
  <dimension ref="A1:M21"/>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2.15234375" bestFit="1" customWidth="1"/>
    <col min="11" max="11" width="9.4609375" customWidth="1"/>
    <col min="12" max="13" width="10.4609375" customWidth="1"/>
  </cols>
  <sheetData>
    <row r="1" spans="1:13" ht="14" thickBot="1" x14ac:dyDescent="0.35">
      <c r="A1" s="303" t="s">
        <v>44</v>
      </c>
      <c r="B1" s="304"/>
      <c r="C1" s="304"/>
      <c r="D1" s="304"/>
      <c r="E1" s="304"/>
      <c r="F1" s="304"/>
      <c r="G1" s="304"/>
      <c r="H1" s="80">
        <v>69</v>
      </c>
      <c r="I1" s="304" t="s">
        <v>66</v>
      </c>
      <c r="J1" s="304"/>
      <c r="K1" s="304"/>
      <c r="L1" s="304"/>
      <c r="M1" s="305"/>
    </row>
    <row r="3" spans="1:13" x14ac:dyDescent="0.3">
      <c r="D3" s="124" t="s">
        <v>46</v>
      </c>
      <c r="E3" s="125">
        <v>2014</v>
      </c>
      <c r="F3" t="s">
        <v>67</v>
      </c>
    </row>
    <row r="5" spans="1:13" ht="14" thickBot="1" x14ac:dyDescent="0.35"/>
    <row r="6" spans="1:13" ht="12.75" customHeight="1" x14ac:dyDescent="0.3">
      <c r="B6" s="292" t="str">
        <f>'Samle ark'!B50</f>
        <v xml:space="preserve">Brædt tykkelse </v>
      </c>
      <c r="C6" s="269" t="str">
        <f>'Samle ark'!B51</f>
        <v>t.o.m. 16 mm</v>
      </c>
      <c r="D6" s="271" t="s">
        <v>68</v>
      </c>
      <c r="E6" s="261">
        <f>'Samle ark'!C61</f>
        <v>100</v>
      </c>
      <c r="F6" s="250" t="s">
        <v>63</v>
      </c>
      <c r="G6" s="273" t="s">
        <v>33</v>
      </c>
      <c r="H6" s="265" t="str">
        <f>'Samle ark'!D64</f>
        <v>fra 150mm t.o.m. 210 mm</v>
      </c>
      <c r="I6" s="227" t="s">
        <v>50</v>
      </c>
      <c r="J6" s="228"/>
    </row>
    <row r="7" spans="1:13" ht="14" thickBot="1" x14ac:dyDescent="0.35">
      <c r="B7" s="293"/>
      <c r="C7" s="270"/>
      <c r="D7" s="272"/>
      <c r="E7" s="262"/>
      <c r="F7" s="251"/>
      <c r="G7" s="274"/>
      <c r="H7" s="266"/>
      <c r="I7" s="263" t="str">
        <f>'Samle ark'!M50</f>
        <v>over 500 kvm</v>
      </c>
      <c r="J7" s="264"/>
    </row>
    <row r="8" spans="1:13" ht="14" thickBot="1" x14ac:dyDescent="0.35"/>
    <row r="9" spans="1:13" ht="12.75" customHeight="1" x14ac:dyDescent="0.3">
      <c r="B9" s="150"/>
      <c r="C9" s="294" t="str">
        <f>I1</f>
        <v>Brædde gulv</v>
      </c>
      <c r="D9" s="295"/>
      <c r="E9" s="295"/>
      <c r="F9" s="295"/>
      <c r="G9" s="296"/>
      <c r="H9" s="147">
        <f>Produktionsår</f>
        <v>2014</v>
      </c>
      <c r="I9" s="155"/>
      <c r="J9" s="122">
        <f>OpdateretÅrstal</f>
        <v>2025</v>
      </c>
    </row>
    <row r="10" spans="1:13" ht="12.75" customHeight="1" thickBot="1" x14ac:dyDescent="0.35">
      <c r="B10" s="151" t="s">
        <v>51</v>
      </c>
      <c r="C10" s="297"/>
      <c r="D10" s="298"/>
      <c r="E10" s="298"/>
      <c r="F10" s="298"/>
      <c r="G10" s="299"/>
      <c r="H10" s="148" t="s">
        <v>53</v>
      </c>
      <c r="I10" s="156" t="s">
        <v>54</v>
      </c>
      <c r="J10" s="123" t="s">
        <v>53</v>
      </c>
    </row>
    <row r="11" spans="1:13" ht="12.75" customHeight="1" x14ac:dyDescent="0.3">
      <c r="B11" s="139"/>
      <c r="C11" s="306" t="s">
        <v>52</v>
      </c>
      <c r="D11" s="306"/>
      <c r="E11" s="306"/>
      <c r="F11" s="306"/>
      <c r="G11" s="306"/>
      <c r="H11" s="140"/>
      <c r="I11" s="144"/>
      <c r="J11" s="161"/>
    </row>
    <row r="12" spans="1:13" ht="12.75" customHeight="1" x14ac:dyDescent="0.3">
      <c r="B12" s="139" t="s">
        <v>102</v>
      </c>
      <c r="C12" s="243" t="s">
        <v>70</v>
      </c>
      <c r="D12" s="243"/>
      <c r="E12" s="243"/>
      <c r="F12" s="243"/>
      <c r="G12" s="243"/>
      <c r="H12" s="140">
        <v>22.62</v>
      </c>
      <c r="I12" s="145">
        <f>H12*E6</f>
        <v>2262</v>
      </c>
      <c r="J12" s="99">
        <f>I12*(VLOOKUP(OpdateretÅrstal,'Prisliste tillæg'!$A$4:$C$61,3,FALSE)/VLOOKUP(Produktionsår,'Prisliste tillæg'!$A$5:$C$61,3,FALSE))</f>
        <v>3701.0240659654028</v>
      </c>
    </row>
    <row r="13" spans="1:13" ht="12.75" customHeight="1" x14ac:dyDescent="0.3">
      <c r="B13" s="9" t="s">
        <v>71</v>
      </c>
      <c r="C13" s="203" t="s">
        <v>60</v>
      </c>
      <c r="D13" s="235"/>
      <c r="E13" s="235"/>
      <c r="F13" s="235"/>
      <c r="G13" s="204"/>
      <c r="H13" s="10">
        <v>86.06</v>
      </c>
      <c r="I13" s="73">
        <f>H13</f>
        <v>86.06</v>
      </c>
      <c r="J13" s="99">
        <f>I13*(VLOOKUP(OpdateretÅrstal,'Prisliste tillæg'!$A$4:$C$61,3,FALSE)/VLOOKUP(Produktionsår,'Prisliste tillæg'!$A$5:$C$61,3,FALSE))</f>
        <v>140.80907653270671</v>
      </c>
    </row>
    <row r="14" spans="1:13" ht="12.75" customHeight="1" x14ac:dyDescent="0.3">
      <c r="B14" s="17" t="s">
        <v>72</v>
      </c>
      <c r="C14" s="243" t="s">
        <v>73</v>
      </c>
      <c r="D14" s="243"/>
      <c r="E14" s="243"/>
      <c r="F14" s="243"/>
      <c r="G14" s="243"/>
      <c r="H14" s="10">
        <v>14.71</v>
      </c>
      <c r="I14" s="73">
        <f>H14</f>
        <v>14.71</v>
      </c>
      <c r="J14" s="99">
        <f>I14*(VLOOKUP(OpdateretÅrstal,'Prisliste tillæg'!$A$4:$C$61,3,FALSE)/VLOOKUP(Produktionsår,'Prisliste tillæg'!$A$5:$C$61,3,FALSE))</f>
        <v>24.068109642065021</v>
      </c>
    </row>
    <row r="15" spans="1:13" ht="12.75" customHeight="1" x14ac:dyDescent="0.3">
      <c r="B15" s="105" t="s">
        <v>99</v>
      </c>
      <c r="C15" s="285" t="s">
        <v>75</v>
      </c>
      <c r="D15" s="278"/>
      <c r="E15" s="278"/>
      <c r="F15" s="278"/>
      <c r="G15" s="279"/>
      <c r="H15" s="10">
        <v>4.0999999999999996</v>
      </c>
      <c r="I15" s="73">
        <f>H15*E6</f>
        <v>409.99999999999994</v>
      </c>
      <c r="J15" s="99">
        <f>I15*(VLOOKUP(OpdateretÅrstal,'Prisliste tillæg'!$A$4:$C$61,3,FALSE)/VLOOKUP(Produktionsår,'Prisliste tillæg'!$A$5:$C$61,3,FALSE))</f>
        <v>670.83106412281825</v>
      </c>
    </row>
    <row r="16" spans="1:13" ht="12.75" customHeight="1" x14ac:dyDescent="0.3">
      <c r="B16" s="105" t="s">
        <v>76</v>
      </c>
      <c r="C16" s="285" t="s">
        <v>77</v>
      </c>
      <c r="D16" s="278"/>
      <c r="E16" s="278"/>
      <c r="F16" s="278"/>
      <c r="G16" s="279"/>
      <c r="H16" s="10">
        <v>21.53</v>
      </c>
      <c r="I16" s="73">
        <f>H16</f>
        <v>21.53</v>
      </c>
      <c r="J16" s="99">
        <f>I16*(VLOOKUP(OpdateretÅrstal,'Prisliste tillæg'!$A$4:$C$61,3,FALSE)/VLOOKUP(Produktionsår,'Prisliste tillæg'!$A$5:$C$61,3,FALSE))</f>
        <v>35.226811733083608</v>
      </c>
    </row>
    <row r="17" spans="2:10" ht="12.75" customHeight="1" x14ac:dyDescent="0.3">
      <c r="B17" s="105" t="s">
        <v>78</v>
      </c>
      <c r="C17" s="285" t="s">
        <v>79</v>
      </c>
      <c r="D17" s="278"/>
      <c r="E17" s="278"/>
      <c r="F17" s="278"/>
      <c r="G17" s="279"/>
      <c r="H17" s="10">
        <v>2.56</v>
      </c>
      <c r="I17" s="73">
        <f>H17</f>
        <v>2.56</v>
      </c>
      <c r="J17" s="99">
        <f>I17*(VLOOKUP(OpdateretÅrstal,'Prisliste tillæg'!$A$4:$C$61,3,FALSE)/VLOOKUP(Produktionsår,'Prisliste tillæg'!$A$5:$C$61,3,FALSE))</f>
        <v>4.1886037174497925</v>
      </c>
    </row>
    <row r="18" spans="2:10" ht="12.75" customHeight="1" x14ac:dyDescent="0.3">
      <c r="B18" s="17"/>
      <c r="C18" s="291"/>
      <c r="D18" s="291"/>
      <c r="E18" s="291"/>
      <c r="F18" s="291"/>
      <c r="G18" s="291"/>
      <c r="H18" s="2"/>
      <c r="I18" s="74"/>
      <c r="J18" s="93"/>
    </row>
    <row r="19" spans="2:10" ht="12.75" customHeight="1" x14ac:dyDescent="0.3">
      <c r="B19" s="17"/>
      <c r="C19" s="203" t="s">
        <v>61</v>
      </c>
      <c r="D19" s="235"/>
      <c r="E19" s="235"/>
      <c r="F19" s="235"/>
      <c r="G19" s="204"/>
      <c r="H19" s="2"/>
      <c r="I19" s="73">
        <f>SUM(I12:I18)</f>
        <v>2796.86</v>
      </c>
      <c r="J19" s="162">
        <f>I19*(VLOOKUP(OpdateretÅrstal,'Prisliste tillæg'!$A$4:$C$61,3,FALSE)/VLOOKUP(Produktionsår,'Prisliste tillæg'!$A$5:$C$61,3,FALSE))</f>
        <v>4576.1477317135268</v>
      </c>
    </row>
    <row r="20" spans="2:10" ht="12.75" customHeight="1" x14ac:dyDescent="0.3">
      <c r="B20" s="17"/>
      <c r="C20" s="203"/>
      <c r="D20" s="235"/>
      <c r="E20" s="235"/>
      <c r="F20" s="235"/>
      <c r="G20" s="204"/>
      <c r="H20" s="2"/>
      <c r="I20" s="74"/>
      <c r="J20" s="93"/>
    </row>
    <row r="21" spans="2:10" ht="12.75" customHeight="1" thickBot="1" x14ac:dyDescent="0.35">
      <c r="B21" s="40"/>
      <c r="C21" s="201" t="s">
        <v>80</v>
      </c>
      <c r="D21" s="244"/>
      <c r="E21" s="244"/>
      <c r="F21" s="244"/>
      <c r="G21" s="202"/>
      <c r="H21" s="41"/>
      <c r="I21" s="98">
        <f>I19/E6</f>
        <v>27.968600000000002</v>
      </c>
      <c r="J21" s="95">
        <f>I21*(VLOOKUP(OpdateretÅrstal,'Prisliste tillæg'!$A$4:$C$61,3,FALSE)/VLOOKUP(Produktionsår,'Prisliste tillæg'!$A$5:$C$61,3,FALSE))</f>
        <v>45.761477317135267</v>
      </c>
    </row>
  </sheetData>
  <mergeCells count="23">
    <mergeCell ref="A1:G1"/>
    <mergeCell ref="I1:M1"/>
    <mergeCell ref="E6:E7"/>
    <mergeCell ref="I6:J6"/>
    <mergeCell ref="I7:J7"/>
    <mergeCell ref="B6:B7"/>
    <mergeCell ref="C6:C7"/>
    <mergeCell ref="D6:D7"/>
    <mergeCell ref="G6:G7"/>
    <mergeCell ref="H6:H7"/>
    <mergeCell ref="F6:F7"/>
    <mergeCell ref="C19:G19"/>
    <mergeCell ref="C20:G20"/>
    <mergeCell ref="C21:G21"/>
    <mergeCell ref="C15:G15"/>
    <mergeCell ref="C16:G16"/>
    <mergeCell ref="C17:G17"/>
    <mergeCell ref="C9:G10"/>
    <mergeCell ref="C11:G11"/>
    <mergeCell ref="C12:G12"/>
    <mergeCell ref="C14:G14"/>
    <mergeCell ref="C18:G18"/>
    <mergeCell ref="C13:G13"/>
  </mergeCells>
  <pageMargins left="0.7" right="0.7" top="0.75" bottom="0.75" header="0.3" footer="0.3"/>
  <pageSetup paperSize="8"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Ark71">
    <tabColor theme="8" tint="0.39997558519241921"/>
  </sheetPr>
  <dimension ref="A1:M21"/>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0.4609375" bestFit="1" customWidth="1"/>
    <col min="11" max="11" width="9.4609375" customWidth="1"/>
    <col min="12" max="13" width="12.15234375" customWidth="1"/>
  </cols>
  <sheetData>
    <row r="1" spans="1:13" ht="14" thickBot="1" x14ac:dyDescent="0.35">
      <c r="A1" s="303" t="s">
        <v>44</v>
      </c>
      <c r="B1" s="304"/>
      <c r="C1" s="304"/>
      <c r="D1" s="304"/>
      <c r="E1" s="304"/>
      <c r="F1" s="304"/>
      <c r="G1" s="304"/>
      <c r="H1" s="80">
        <v>70</v>
      </c>
      <c r="I1" s="304" t="s">
        <v>66</v>
      </c>
      <c r="J1" s="304"/>
      <c r="K1" s="304"/>
      <c r="L1" s="304"/>
      <c r="M1" s="305"/>
    </row>
    <row r="3" spans="1:13" x14ac:dyDescent="0.3">
      <c r="D3" s="124" t="s">
        <v>46</v>
      </c>
      <c r="E3" s="125">
        <v>2014</v>
      </c>
      <c r="F3" t="s">
        <v>67</v>
      </c>
    </row>
    <row r="5" spans="1:13" ht="14" thickBot="1" x14ac:dyDescent="0.35"/>
    <row r="6" spans="1:13" ht="12.75" customHeight="1" x14ac:dyDescent="0.3">
      <c r="B6" s="292" t="s">
        <v>84</v>
      </c>
      <c r="C6" s="265" t="str">
        <f>'Samle ark'!B66</f>
        <v>&gt;16 mm t.o.m. 23 mm</v>
      </c>
      <c r="D6" s="271" t="s">
        <v>68</v>
      </c>
      <c r="E6" s="261">
        <f>'Samle ark'!C66</f>
        <v>5</v>
      </c>
      <c r="F6" s="250" t="s">
        <v>63</v>
      </c>
      <c r="G6" s="273" t="s">
        <v>33</v>
      </c>
      <c r="H6" s="265" t="str">
        <f>'Samle ark'!D66</f>
        <v>fra 60 mm</v>
      </c>
      <c r="I6" s="227" t="s">
        <v>50</v>
      </c>
      <c r="J6" s="228"/>
    </row>
    <row r="7" spans="1:13" ht="14" thickBot="1" x14ac:dyDescent="0.35">
      <c r="B7" s="293"/>
      <c r="C7" s="266"/>
      <c r="D7" s="272"/>
      <c r="E7" s="262"/>
      <c r="F7" s="251"/>
      <c r="G7" s="274"/>
      <c r="H7" s="266"/>
      <c r="I7" s="229" t="str">
        <f>'Samle ark'!M50</f>
        <v>over 500 kvm</v>
      </c>
      <c r="J7" s="230"/>
    </row>
    <row r="8" spans="1:13" ht="14" thickBot="1" x14ac:dyDescent="0.35"/>
    <row r="9" spans="1:13" ht="12.75" customHeight="1" x14ac:dyDescent="0.3">
      <c r="B9" s="150"/>
      <c r="C9" s="294" t="str">
        <f>I1</f>
        <v>Brædde gulv</v>
      </c>
      <c r="D9" s="295"/>
      <c r="E9" s="295"/>
      <c r="F9" s="295"/>
      <c r="G9" s="296"/>
      <c r="H9" s="147">
        <f>Produktionsår</f>
        <v>2014</v>
      </c>
      <c r="I9" s="155"/>
      <c r="J9" s="122">
        <f>OpdateretÅrstal</f>
        <v>2025</v>
      </c>
    </row>
    <row r="10" spans="1:13" ht="12.75" customHeight="1" thickBot="1" x14ac:dyDescent="0.35">
      <c r="B10" s="151" t="s">
        <v>51</v>
      </c>
      <c r="C10" s="297"/>
      <c r="D10" s="298"/>
      <c r="E10" s="298"/>
      <c r="F10" s="298"/>
      <c r="G10" s="299"/>
      <c r="H10" s="148" t="s">
        <v>53</v>
      </c>
      <c r="I10" s="156" t="s">
        <v>54</v>
      </c>
      <c r="J10" s="123" t="s">
        <v>53</v>
      </c>
    </row>
    <row r="11" spans="1:13" ht="12.75" customHeight="1" x14ac:dyDescent="0.3">
      <c r="B11" s="139"/>
      <c r="C11" s="306" t="s">
        <v>52</v>
      </c>
      <c r="D11" s="306"/>
      <c r="E11" s="306"/>
      <c r="F11" s="306"/>
      <c r="G11" s="306"/>
      <c r="H11" s="140"/>
      <c r="I11" s="144"/>
      <c r="J11" s="161"/>
    </row>
    <row r="12" spans="1:13" ht="12.75" customHeight="1" x14ac:dyDescent="0.3">
      <c r="B12" s="139" t="s">
        <v>103</v>
      </c>
      <c r="C12" s="243" t="s">
        <v>70</v>
      </c>
      <c r="D12" s="243"/>
      <c r="E12" s="243"/>
      <c r="F12" s="243"/>
      <c r="G12" s="243"/>
      <c r="H12" s="140">
        <v>38.96</v>
      </c>
      <c r="I12" s="145">
        <f>H12*E6</f>
        <v>194.8</v>
      </c>
      <c r="J12" s="99">
        <f>I12*(VLOOKUP(OpdateretÅrstal,'Prisliste tillæg'!$A$4:$C$61,3,FALSE)/VLOOKUP(Produktionsår,'Prisliste tillæg'!$A$5:$C$61,3,FALSE))</f>
        <v>318.72656412469519</v>
      </c>
    </row>
    <row r="13" spans="1:13" ht="12.75" customHeight="1" x14ac:dyDescent="0.3">
      <c r="B13" s="9" t="s">
        <v>71</v>
      </c>
      <c r="C13" s="203" t="s">
        <v>60</v>
      </c>
      <c r="D13" s="235"/>
      <c r="E13" s="235"/>
      <c r="F13" s="235"/>
      <c r="G13" s="204"/>
      <c r="H13" s="10">
        <v>86.06</v>
      </c>
      <c r="I13" s="73">
        <f>H13</f>
        <v>86.06</v>
      </c>
      <c r="J13" s="99">
        <f>I13*(VLOOKUP(OpdateretÅrstal,'Prisliste tillæg'!$A$4:$C$61,3,FALSE)/VLOOKUP(Produktionsår,'Prisliste tillæg'!$A$5:$C$61,3,FALSE))</f>
        <v>140.80907653270671</v>
      </c>
    </row>
    <row r="14" spans="1:13" ht="12.75" customHeight="1" x14ac:dyDescent="0.3">
      <c r="B14" s="17" t="s">
        <v>72</v>
      </c>
      <c r="C14" s="243" t="s">
        <v>73</v>
      </c>
      <c r="D14" s="243"/>
      <c r="E14" s="243"/>
      <c r="F14" s="243"/>
      <c r="G14" s="243"/>
      <c r="H14" s="10">
        <v>14.71</v>
      </c>
      <c r="I14" s="73">
        <f>H14</f>
        <v>14.71</v>
      </c>
      <c r="J14" s="99">
        <f>I14*(VLOOKUP(OpdateretÅrstal,'Prisliste tillæg'!$A$4:$C$61,3,FALSE)/VLOOKUP(Produktionsår,'Prisliste tillæg'!$A$5:$C$61,3,FALSE))</f>
        <v>24.068109642065021</v>
      </c>
    </row>
    <row r="15" spans="1:13" ht="12.75" customHeight="1" x14ac:dyDescent="0.3">
      <c r="B15" s="105" t="s">
        <v>99</v>
      </c>
      <c r="C15" s="285" t="s">
        <v>75</v>
      </c>
      <c r="D15" s="278"/>
      <c r="E15" s="278"/>
      <c r="F15" s="278"/>
      <c r="G15" s="279"/>
      <c r="H15" s="10">
        <v>4.0999999999999996</v>
      </c>
      <c r="I15" s="73">
        <f>H15*E6</f>
        <v>20.5</v>
      </c>
      <c r="J15" s="99">
        <f>I15*(VLOOKUP(OpdateretÅrstal,'Prisliste tillæg'!$A$4:$C$61,3,FALSE)/VLOOKUP(Produktionsår,'Prisliste tillæg'!$A$5:$C$61,3,FALSE))</f>
        <v>33.541553206140918</v>
      </c>
    </row>
    <row r="16" spans="1:13" ht="12.75" customHeight="1" x14ac:dyDescent="0.3">
      <c r="B16" s="105" t="s">
        <v>76</v>
      </c>
      <c r="C16" s="285" t="s">
        <v>77</v>
      </c>
      <c r="D16" s="278"/>
      <c r="E16" s="278"/>
      <c r="F16" s="278"/>
      <c r="G16" s="279"/>
      <c r="H16" s="10">
        <v>21.53</v>
      </c>
      <c r="I16" s="73">
        <f>H16</f>
        <v>21.53</v>
      </c>
      <c r="J16" s="99">
        <f>I16*(VLOOKUP(OpdateretÅrstal,'Prisliste tillæg'!$A$4:$C$61,3,FALSE)/VLOOKUP(Produktionsår,'Prisliste tillæg'!$A$5:$C$61,3,FALSE))</f>
        <v>35.226811733083608</v>
      </c>
    </row>
    <row r="17" spans="2:10" ht="12.75" customHeight="1" x14ac:dyDescent="0.3">
      <c r="B17" s="105" t="s">
        <v>78</v>
      </c>
      <c r="C17" s="285" t="s">
        <v>79</v>
      </c>
      <c r="D17" s="278"/>
      <c r="E17" s="278"/>
      <c r="F17" s="278"/>
      <c r="G17" s="279"/>
      <c r="H17" s="10">
        <v>2.56</v>
      </c>
      <c r="I17" s="73">
        <f>H17</f>
        <v>2.56</v>
      </c>
      <c r="J17" s="99">
        <f>I17*(VLOOKUP(OpdateretÅrstal,'Prisliste tillæg'!$A$4:$C$61,3,FALSE)/VLOOKUP(Produktionsår,'Prisliste tillæg'!$A$5:$C$61,3,FALSE))</f>
        <v>4.1886037174497925</v>
      </c>
    </row>
    <row r="18" spans="2:10" ht="12.75" customHeight="1" x14ac:dyDescent="0.3">
      <c r="B18" s="17"/>
      <c r="C18" s="291"/>
      <c r="D18" s="291"/>
      <c r="E18" s="291"/>
      <c r="F18" s="291"/>
      <c r="G18" s="291"/>
      <c r="H18" s="2"/>
      <c r="I18" s="74"/>
      <c r="J18" s="93"/>
    </row>
    <row r="19" spans="2:10" ht="12.75" customHeight="1" x14ac:dyDescent="0.3">
      <c r="B19" s="17"/>
      <c r="C19" s="203" t="s">
        <v>61</v>
      </c>
      <c r="D19" s="235"/>
      <c r="E19" s="235"/>
      <c r="F19" s="235"/>
      <c r="G19" s="204"/>
      <c r="H19" s="2"/>
      <c r="I19" s="73">
        <f>SUM(I12:I18)</f>
        <v>340.16</v>
      </c>
      <c r="J19" s="162">
        <f>I19*(VLOOKUP(OpdateretÅrstal,'Prisliste tillæg'!$A$4:$C$61,3,FALSE)/VLOOKUP(Produktionsår,'Prisliste tillæg'!$A$5:$C$61,3,FALSE))</f>
        <v>556.56071895614127</v>
      </c>
    </row>
    <row r="20" spans="2:10" ht="12.75" customHeight="1" x14ac:dyDescent="0.3">
      <c r="B20" s="17"/>
      <c r="C20" s="203"/>
      <c r="D20" s="235"/>
      <c r="E20" s="235"/>
      <c r="F20" s="235"/>
      <c r="G20" s="204"/>
      <c r="H20" s="2"/>
      <c r="I20" s="74"/>
      <c r="J20" s="93"/>
    </row>
    <row r="21" spans="2:10" ht="12.75" customHeight="1" thickBot="1" x14ac:dyDescent="0.35">
      <c r="B21" s="40"/>
      <c r="C21" s="201" t="s">
        <v>80</v>
      </c>
      <c r="D21" s="244"/>
      <c r="E21" s="244"/>
      <c r="F21" s="244"/>
      <c r="G21" s="202"/>
      <c r="H21" s="41"/>
      <c r="I21" s="98">
        <f>I19/E6</f>
        <v>68.032000000000011</v>
      </c>
      <c r="J21" s="95">
        <f>I21*(VLOOKUP(OpdateretÅrstal,'Prisliste tillæg'!$A$4:$C$61,3,FALSE)/VLOOKUP(Produktionsår,'Prisliste tillæg'!$A$5:$C$61,3,FALSE))</f>
        <v>111.31214379122825</v>
      </c>
    </row>
  </sheetData>
  <mergeCells count="23">
    <mergeCell ref="A1:G1"/>
    <mergeCell ref="I1:M1"/>
    <mergeCell ref="E6:E7"/>
    <mergeCell ref="I6:J6"/>
    <mergeCell ref="I7:J7"/>
    <mergeCell ref="B6:B7"/>
    <mergeCell ref="C6:C7"/>
    <mergeCell ref="D6:D7"/>
    <mergeCell ref="G6:G7"/>
    <mergeCell ref="H6:H7"/>
    <mergeCell ref="F6:F7"/>
    <mergeCell ref="C19:G19"/>
    <mergeCell ref="C20:G20"/>
    <mergeCell ref="C21:G21"/>
    <mergeCell ref="C15:G15"/>
    <mergeCell ref="C16:G16"/>
    <mergeCell ref="C17:G17"/>
    <mergeCell ref="C9:G10"/>
    <mergeCell ref="C11:G11"/>
    <mergeCell ref="C12:G12"/>
    <mergeCell ref="C14:G14"/>
    <mergeCell ref="C18:G18"/>
    <mergeCell ref="C13:G13"/>
  </mergeCells>
  <pageMargins left="0.7" right="0.7" top="0.75" bottom="0.75" header="0.3" footer="0.3"/>
  <pageSetup paperSize="8"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Ark72">
    <tabColor theme="8" tint="0.39997558519241921"/>
  </sheetPr>
  <dimension ref="A1:M21"/>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0.4609375" bestFit="1" customWidth="1"/>
    <col min="11" max="11" width="9.4609375" customWidth="1"/>
    <col min="12" max="13" width="12.15234375" customWidth="1"/>
  </cols>
  <sheetData>
    <row r="1" spans="1:13" ht="14" thickBot="1" x14ac:dyDescent="0.35">
      <c r="A1" s="303" t="s">
        <v>44</v>
      </c>
      <c r="B1" s="304"/>
      <c r="C1" s="304"/>
      <c r="D1" s="304"/>
      <c r="E1" s="304"/>
      <c r="F1" s="304"/>
      <c r="G1" s="304"/>
      <c r="H1" s="80">
        <v>71</v>
      </c>
      <c r="I1" s="304" t="s">
        <v>66</v>
      </c>
      <c r="J1" s="304"/>
      <c r="K1" s="304"/>
      <c r="L1" s="304"/>
      <c r="M1" s="305"/>
    </row>
    <row r="3" spans="1:13" x14ac:dyDescent="0.3">
      <c r="D3" s="124" t="s">
        <v>46</v>
      </c>
      <c r="E3" s="125">
        <v>2014</v>
      </c>
      <c r="F3" t="s">
        <v>67</v>
      </c>
    </row>
    <row r="5" spans="1:13" ht="14" thickBot="1" x14ac:dyDescent="0.35"/>
    <row r="6" spans="1:13" ht="12.75" customHeight="1" x14ac:dyDescent="0.3">
      <c r="B6" s="292" t="s">
        <v>84</v>
      </c>
      <c r="C6" s="265" t="str">
        <f>'Samle ark'!B66</f>
        <v>&gt;16 mm t.o.m. 23 mm</v>
      </c>
      <c r="D6" s="271" t="s">
        <v>68</v>
      </c>
      <c r="E6" s="261">
        <f>'Samle ark'!C66</f>
        <v>5</v>
      </c>
      <c r="F6" s="250" t="s">
        <v>63</v>
      </c>
      <c r="G6" s="273" t="s">
        <v>33</v>
      </c>
      <c r="H6" s="265" t="str">
        <f>'Samle ark'!D67</f>
        <v>fra 90 mm</v>
      </c>
      <c r="I6" s="227" t="s">
        <v>50</v>
      </c>
      <c r="J6" s="228"/>
    </row>
    <row r="7" spans="1:13" ht="14" thickBot="1" x14ac:dyDescent="0.35">
      <c r="B7" s="293"/>
      <c r="C7" s="266"/>
      <c r="D7" s="272"/>
      <c r="E7" s="262"/>
      <c r="F7" s="251"/>
      <c r="G7" s="274"/>
      <c r="H7" s="266"/>
      <c r="I7" s="229" t="str">
        <f>'Samle ark'!M50</f>
        <v>over 500 kvm</v>
      </c>
      <c r="J7" s="230"/>
    </row>
    <row r="8" spans="1:13" ht="14" thickBot="1" x14ac:dyDescent="0.35"/>
    <row r="9" spans="1:13" ht="12.75" customHeight="1" x14ac:dyDescent="0.3">
      <c r="B9" s="150"/>
      <c r="C9" s="294" t="str">
        <f>I1</f>
        <v>Brædde gulv</v>
      </c>
      <c r="D9" s="295"/>
      <c r="E9" s="295"/>
      <c r="F9" s="295"/>
      <c r="G9" s="296"/>
      <c r="H9" s="147">
        <f>Produktionsår</f>
        <v>2014</v>
      </c>
      <c r="I9" s="155"/>
      <c r="J9" s="122">
        <f>OpdateretÅrstal</f>
        <v>2025</v>
      </c>
    </row>
    <row r="10" spans="1:13" ht="12.75" customHeight="1" thickBot="1" x14ac:dyDescent="0.35">
      <c r="B10" s="151" t="s">
        <v>51</v>
      </c>
      <c r="C10" s="297"/>
      <c r="D10" s="298"/>
      <c r="E10" s="298"/>
      <c r="F10" s="298"/>
      <c r="G10" s="299"/>
      <c r="H10" s="148" t="s">
        <v>53</v>
      </c>
      <c r="I10" s="156" t="s">
        <v>54</v>
      </c>
      <c r="J10" s="123" t="s">
        <v>53</v>
      </c>
    </row>
    <row r="11" spans="1:13" ht="12.75" customHeight="1" x14ac:dyDescent="0.3">
      <c r="B11" s="139"/>
      <c r="C11" s="306" t="s">
        <v>52</v>
      </c>
      <c r="D11" s="306"/>
      <c r="E11" s="306"/>
      <c r="F11" s="306"/>
      <c r="G11" s="306"/>
      <c r="H11" s="140"/>
      <c r="I11" s="144"/>
      <c r="J11" s="161"/>
    </row>
    <row r="12" spans="1:13" ht="12.75" customHeight="1" x14ac:dyDescent="0.3">
      <c r="B12" s="139" t="s">
        <v>104</v>
      </c>
      <c r="C12" s="243" t="s">
        <v>70</v>
      </c>
      <c r="D12" s="243"/>
      <c r="E12" s="243"/>
      <c r="F12" s="243"/>
      <c r="G12" s="243"/>
      <c r="H12" s="140">
        <v>30.37</v>
      </c>
      <c r="I12" s="145">
        <f>H12*E6</f>
        <v>151.85</v>
      </c>
      <c r="J12" s="99">
        <f>I12*(VLOOKUP(OpdateretÅrstal,'Prisliste tillæg'!$A$4:$C$61,3,FALSE)/VLOOKUP(Produktionsår,'Prisliste tillæg'!$A$5:$C$61,3,FALSE))</f>
        <v>248.4529197245121</v>
      </c>
    </row>
    <row r="13" spans="1:13" ht="12.75" customHeight="1" x14ac:dyDescent="0.3">
      <c r="B13" s="9" t="s">
        <v>71</v>
      </c>
      <c r="C13" s="203" t="s">
        <v>60</v>
      </c>
      <c r="D13" s="235"/>
      <c r="E13" s="235"/>
      <c r="F13" s="235"/>
      <c r="G13" s="204"/>
      <c r="H13" s="10">
        <v>86.06</v>
      </c>
      <c r="I13" s="73">
        <f>H13</f>
        <v>86.06</v>
      </c>
      <c r="J13" s="99">
        <f>I13*(VLOOKUP(OpdateretÅrstal,'Prisliste tillæg'!$A$4:$C$61,3,FALSE)/VLOOKUP(Produktionsår,'Prisliste tillæg'!$A$5:$C$61,3,FALSE))</f>
        <v>140.80907653270671</v>
      </c>
    </row>
    <row r="14" spans="1:13" ht="12.75" customHeight="1" x14ac:dyDescent="0.3">
      <c r="B14" s="17" t="s">
        <v>72</v>
      </c>
      <c r="C14" s="243" t="s">
        <v>73</v>
      </c>
      <c r="D14" s="243"/>
      <c r="E14" s="243"/>
      <c r="F14" s="243"/>
      <c r="G14" s="243"/>
      <c r="H14" s="10">
        <v>14.71</v>
      </c>
      <c r="I14" s="73">
        <f>H14</f>
        <v>14.71</v>
      </c>
      <c r="J14" s="99">
        <f>I14*(VLOOKUP(OpdateretÅrstal,'Prisliste tillæg'!$A$4:$C$61,3,FALSE)/VLOOKUP(Produktionsår,'Prisliste tillæg'!$A$5:$C$61,3,FALSE))</f>
        <v>24.068109642065021</v>
      </c>
    </row>
    <row r="15" spans="1:13" ht="12.75" customHeight="1" x14ac:dyDescent="0.3">
      <c r="B15" s="105" t="s">
        <v>99</v>
      </c>
      <c r="C15" s="285" t="s">
        <v>75</v>
      </c>
      <c r="D15" s="278"/>
      <c r="E15" s="278"/>
      <c r="F15" s="278"/>
      <c r="G15" s="279"/>
      <c r="H15" s="10">
        <v>4.0999999999999996</v>
      </c>
      <c r="I15" s="73">
        <f>H15*E6</f>
        <v>20.5</v>
      </c>
      <c r="J15" s="99">
        <f>I15*(VLOOKUP(OpdateretÅrstal,'Prisliste tillæg'!$A$4:$C$61,3,FALSE)/VLOOKUP(Produktionsår,'Prisliste tillæg'!$A$5:$C$61,3,FALSE))</f>
        <v>33.541553206140918</v>
      </c>
    </row>
    <row r="16" spans="1:13" ht="12.75" customHeight="1" x14ac:dyDescent="0.3">
      <c r="B16" s="105" t="s">
        <v>76</v>
      </c>
      <c r="C16" s="285" t="s">
        <v>77</v>
      </c>
      <c r="D16" s="278"/>
      <c r="E16" s="278"/>
      <c r="F16" s="278"/>
      <c r="G16" s="279"/>
      <c r="H16" s="10">
        <v>21.53</v>
      </c>
      <c r="I16" s="73">
        <f>H16</f>
        <v>21.53</v>
      </c>
      <c r="J16" s="99">
        <f>I16*(VLOOKUP(OpdateretÅrstal,'Prisliste tillæg'!$A$4:$C$61,3,FALSE)/VLOOKUP(Produktionsår,'Prisliste tillæg'!$A$5:$C$61,3,FALSE))</f>
        <v>35.226811733083608</v>
      </c>
    </row>
    <row r="17" spans="2:10" ht="12.75" customHeight="1" x14ac:dyDescent="0.3">
      <c r="B17" s="105" t="s">
        <v>78</v>
      </c>
      <c r="C17" s="285" t="s">
        <v>79</v>
      </c>
      <c r="D17" s="278"/>
      <c r="E17" s="278"/>
      <c r="F17" s="278"/>
      <c r="G17" s="279"/>
      <c r="H17" s="10">
        <v>2.56</v>
      </c>
      <c r="I17" s="73">
        <f>H17</f>
        <v>2.56</v>
      </c>
      <c r="J17" s="99">
        <f>I17*(VLOOKUP(OpdateretÅrstal,'Prisliste tillæg'!$A$4:$C$61,3,FALSE)/VLOOKUP(Produktionsår,'Prisliste tillæg'!$A$5:$C$61,3,FALSE))</f>
        <v>4.1886037174497925</v>
      </c>
    </row>
    <row r="18" spans="2:10" ht="12.75" customHeight="1" x14ac:dyDescent="0.3">
      <c r="B18" s="17"/>
      <c r="C18" s="291"/>
      <c r="D18" s="291"/>
      <c r="E18" s="291"/>
      <c r="F18" s="291"/>
      <c r="G18" s="291"/>
      <c r="H18" s="2"/>
      <c r="I18" s="74"/>
      <c r="J18" s="93"/>
    </row>
    <row r="19" spans="2:10" ht="12.75" customHeight="1" x14ac:dyDescent="0.3">
      <c r="B19" s="17"/>
      <c r="C19" s="203" t="s">
        <v>61</v>
      </c>
      <c r="D19" s="235"/>
      <c r="E19" s="235"/>
      <c r="F19" s="235"/>
      <c r="G19" s="204"/>
      <c r="H19" s="2"/>
      <c r="I19" s="73">
        <f>SUM(I12:I18)</f>
        <v>297.20999999999998</v>
      </c>
      <c r="J19" s="162">
        <f>I19*(VLOOKUP(OpdateretÅrstal,'Prisliste tillæg'!$A$4:$C$61,3,FALSE)/VLOOKUP(Produktionsår,'Prisliste tillæg'!$A$5:$C$61,3,FALSE))</f>
        <v>486.2870745559581</v>
      </c>
    </row>
    <row r="20" spans="2:10" ht="12.75" customHeight="1" x14ac:dyDescent="0.3">
      <c r="B20" s="17"/>
      <c r="C20" s="203"/>
      <c r="D20" s="235"/>
      <c r="E20" s="235"/>
      <c r="F20" s="235"/>
      <c r="G20" s="204"/>
      <c r="H20" s="2"/>
      <c r="I20" s="74"/>
      <c r="J20" s="93"/>
    </row>
    <row r="21" spans="2:10" ht="12.75" customHeight="1" thickBot="1" x14ac:dyDescent="0.35">
      <c r="B21" s="40"/>
      <c r="C21" s="201" t="s">
        <v>80</v>
      </c>
      <c r="D21" s="244"/>
      <c r="E21" s="244"/>
      <c r="F21" s="244"/>
      <c r="G21" s="202"/>
      <c r="H21" s="41"/>
      <c r="I21" s="98">
        <f>I19/E6</f>
        <v>59.441999999999993</v>
      </c>
      <c r="J21" s="95">
        <f>I21*(VLOOKUP(OpdateretÅrstal,'Prisliste tillæg'!$A$4:$C$61,3,FALSE)/VLOOKUP(Produktionsår,'Prisliste tillæg'!$A$5:$C$61,3,FALSE))</f>
        <v>97.257414911191617</v>
      </c>
    </row>
  </sheetData>
  <mergeCells count="23">
    <mergeCell ref="A1:G1"/>
    <mergeCell ref="I1:M1"/>
    <mergeCell ref="E6:E7"/>
    <mergeCell ref="I6:J6"/>
    <mergeCell ref="I7:J7"/>
    <mergeCell ref="B6:B7"/>
    <mergeCell ref="C6:C7"/>
    <mergeCell ref="D6:D7"/>
    <mergeCell ref="G6:G7"/>
    <mergeCell ref="H6:H7"/>
    <mergeCell ref="F6:F7"/>
    <mergeCell ref="C19:G19"/>
    <mergeCell ref="C20:G20"/>
    <mergeCell ref="C21:G21"/>
    <mergeCell ref="C15:G15"/>
    <mergeCell ref="C16:G16"/>
    <mergeCell ref="C17:G17"/>
    <mergeCell ref="C9:G10"/>
    <mergeCell ref="C11:G11"/>
    <mergeCell ref="C12:G12"/>
    <mergeCell ref="C14:G14"/>
    <mergeCell ref="C18:G18"/>
    <mergeCell ref="C13:G13"/>
  </mergeCells>
  <pageMargins left="0.7" right="0.7" top="0.75" bottom="0.75" header="0.3" footer="0.3"/>
  <pageSetup paperSize="8"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Ark73">
    <tabColor theme="8" tint="0.39997558519241921"/>
  </sheetPr>
  <dimension ref="A1:M25"/>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0.4609375" bestFit="1" customWidth="1"/>
    <col min="11" max="11" width="10.4609375" customWidth="1"/>
    <col min="12" max="12" width="12.15234375" customWidth="1"/>
    <col min="13" max="13" width="12" customWidth="1"/>
  </cols>
  <sheetData>
    <row r="1" spans="1:13" ht="14" thickBot="1" x14ac:dyDescent="0.35">
      <c r="A1" s="303" t="s">
        <v>44</v>
      </c>
      <c r="B1" s="304"/>
      <c r="C1" s="304"/>
      <c r="D1" s="304"/>
      <c r="E1" s="304"/>
      <c r="F1" s="304"/>
      <c r="G1" s="304"/>
      <c r="H1" s="80">
        <v>72</v>
      </c>
      <c r="I1" s="304" t="s">
        <v>66</v>
      </c>
      <c r="J1" s="304"/>
      <c r="K1" s="304"/>
      <c r="L1" s="304"/>
      <c r="M1" s="305"/>
    </row>
    <row r="3" spans="1:13" x14ac:dyDescent="0.3">
      <c r="D3" s="124" t="s">
        <v>46</v>
      </c>
      <c r="E3" s="125">
        <v>2014</v>
      </c>
      <c r="F3" t="s">
        <v>67</v>
      </c>
    </row>
    <row r="5" spans="1:13" ht="14" thickBot="1" x14ac:dyDescent="0.35"/>
    <row r="6" spans="1:13" ht="12.75" customHeight="1" x14ac:dyDescent="0.3">
      <c r="B6" s="292" t="s">
        <v>84</v>
      </c>
      <c r="C6" s="265" t="str">
        <f>'Samle ark'!B66</f>
        <v>&gt;16 mm t.o.m. 23 mm</v>
      </c>
      <c r="D6" s="271" t="s">
        <v>68</v>
      </c>
      <c r="E6" s="261">
        <f>'Samle ark'!C66</f>
        <v>5</v>
      </c>
      <c r="F6" s="250" t="s">
        <v>63</v>
      </c>
      <c r="G6" s="273" t="s">
        <v>33</v>
      </c>
      <c r="H6" s="265" t="str">
        <f>'Samle ark'!D68</f>
        <v>fra 130 mm</v>
      </c>
      <c r="I6" s="227" t="s">
        <v>50</v>
      </c>
      <c r="J6" s="228"/>
    </row>
    <row r="7" spans="1:13" ht="14" thickBot="1" x14ac:dyDescent="0.35">
      <c r="B7" s="293"/>
      <c r="C7" s="266"/>
      <c r="D7" s="272"/>
      <c r="E7" s="262"/>
      <c r="F7" s="251"/>
      <c r="G7" s="274"/>
      <c r="H7" s="266"/>
      <c r="I7" s="229" t="str">
        <f>'Samle ark'!M50</f>
        <v>over 500 kvm</v>
      </c>
      <c r="J7" s="230"/>
    </row>
    <row r="8" spans="1:13" ht="14" thickBot="1" x14ac:dyDescent="0.35"/>
    <row r="9" spans="1:13" ht="12.75" customHeight="1" x14ac:dyDescent="0.3">
      <c r="B9" s="150"/>
      <c r="C9" s="294" t="str">
        <f>I1</f>
        <v>Brædde gulv</v>
      </c>
      <c r="D9" s="295"/>
      <c r="E9" s="295"/>
      <c r="F9" s="295"/>
      <c r="G9" s="296"/>
      <c r="H9" s="147">
        <f>Produktionsår</f>
        <v>2014</v>
      </c>
      <c r="I9" s="155"/>
      <c r="J9" s="122">
        <f>OpdateretÅrstal</f>
        <v>2025</v>
      </c>
    </row>
    <row r="10" spans="1:13" ht="12.75" customHeight="1" thickBot="1" x14ac:dyDescent="0.35">
      <c r="B10" s="151" t="s">
        <v>51</v>
      </c>
      <c r="C10" s="297"/>
      <c r="D10" s="298"/>
      <c r="E10" s="298"/>
      <c r="F10" s="298"/>
      <c r="G10" s="299"/>
      <c r="H10" s="148" t="s">
        <v>53</v>
      </c>
      <c r="I10" s="156" t="s">
        <v>54</v>
      </c>
      <c r="J10" s="123" t="s">
        <v>53</v>
      </c>
    </row>
    <row r="11" spans="1:13" ht="12.75" customHeight="1" x14ac:dyDescent="0.3">
      <c r="B11" s="139"/>
      <c r="C11" s="306" t="s">
        <v>52</v>
      </c>
      <c r="D11" s="306"/>
      <c r="E11" s="306"/>
      <c r="F11" s="306"/>
      <c r="G11" s="306"/>
      <c r="H11" s="140"/>
      <c r="I11" s="144"/>
      <c r="J11" s="161"/>
    </row>
    <row r="12" spans="1:13" ht="12.75" customHeight="1" x14ac:dyDescent="0.3">
      <c r="B12" s="139" t="s">
        <v>105</v>
      </c>
      <c r="C12" s="243" t="s">
        <v>70</v>
      </c>
      <c r="D12" s="243"/>
      <c r="E12" s="243"/>
      <c r="F12" s="243"/>
      <c r="G12" s="243"/>
      <c r="H12" s="140">
        <v>27.54</v>
      </c>
      <c r="I12" s="145">
        <f>H12*E6</f>
        <v>137.69999999999999</v>
      </c>
      <c r="J12" s="99">
        <f>I12*(VLOOKUP(OpdateretÅrstal,'Prisliste tillæg'!$A$4:$C$61,3,FALSE)/VLOOKUP(Produktionsår,'Prisliste tillæg'!$A$5:$C$61,3,FALSE))</f>
        <v>225.30106714563922</v>
      </c>
    </row>
    <row r="13" spans="1:13" ht="12.75" customHeight="1" x14ac:dyDescent="0.3">
      <c r="B13" s="9" t="s">
        <v>71</v>
      </c>
      <c r="C13" s="203" t="s">
        <v>60</v>
      </c>
      <c r="D13" s="235"/>
      <c r="E13" s="235"/>
      <c r="F13" s="235"/>
      <c r="G13" s="204"/>
      <c r="H13" s="10">
        <v>86.06</v>
      </c>
      <c r="I13" s="73">
        <f>H13</f>
        <v>86.06</v>
      </c>
      <c r="J13" s="99">
        <f>I13*(VLOOKUP(OpdateretÅrstal,'Prisliste tillæg'!$A$4:$C$61,3,FALSE)/VLOOKUP(Produktionsår,'Prisliste tillæg'!$A$5:$C$61,3,FALSE))</f>
        <v>140.80907653270671</v>
      </c>
    </row>
    <row r="14" spans="1:13" ht="12.75" customHeight="1" x14ac:dyDescent="0.3">
      <c r="B14" s="17" t="s">
        <v>72</v>
      </c>
      <c r="C14" s="243" t="s">
        <v>73</v>
      </c>
      <c r="D14" s="243"/>
      <c r="E14" s="243"/>
      <c r="F14" s="243"/>
      <c r="G14" s="243"/>
      <c r="H14" s="10">
        <v>14.71</v>
      </c>
      <c r="I14" s="73">
        <f>H14</f>
        <v>14.71</v>
      </c>
      <c r="J14" s="99">
        <f>I14*(VLOOKUP(OpdateretÅrstal,'Prisliste tillæg'!$A$4:$C$61,3,FALSE)/VLOOKUP(Produktionsår,'Prisliste tillæg'!$A$5:$C$61,3,FALSE))</f>
        <v>24.068109642065021</v>
      </c>
    </row>
    <row r="15" spans="1:13" ht="12.75" customHeight="1" x14ac:dyDescent="0.3">
      <c r="B15" s="105" t="s">
        <v>99</v>
      </c>
      <c r="C15" s="285" t="s">
        <v>75</v>
      </c>
      <c r="D15" s="278"/>
      <c r="E15" s="278"/>
      <c r="F15" s="278"/>
      <c r="G15" s="279"/>
      <c r="H15" s="10">
        <v>4.0999999999999996</v>
      </c>
      <c r="I15" s="73">
        <f>H15*E6</f>
        <v>20.5</v>
      </c>
      <c r="J15" s="99">
        <f>I15*(VLOOKUP(OpdateretÅrstal,'Prisliste tillæg'!$A$4:$C$61,3,FALSE)/VLOOKUP(Produktionsår,'Prisliste tillæg'!$A$5:$C$61,3,FALSE))</f>
        <v>33.541553206140918</v>
      </c>
    </row>
    <row r="16" spans="1:13" ht="12.75" customHeight="1" x14ac:dyDescent="0.3">
      <c r="B16" s="105" t="s">
        <v>76</v>
      </c>
      <c r="C16" s="285" t="s">
        <v>77</v>
      </c>
      <c r="D16" s="278"/>
      <c r="E16" s="278"/>
      <c r="F16" s="278"/>
      <c r="G16" s="279"/>
      <c r="H16" s="10">
        <v>21.53</v>
      </c>
      <c r="I16" s="73">
        <f>H16</f>
        <v>21.53</v>
      </c>
      <c r="J16" s="99">
        <f>I16*(VLOOKUP(OpdateretÅrstal,'Prisliste tillæg'!$A$4:$C$61,3,FALSE)/VLOOKUP(Produktionsår,'Prisliste tillæg'!$A$5:$C$61,3,FALSE))</f>
        <v>35.226811733083608</v>
      </c>
    </row>
    <row r="17" spans="2:10" ht="12.75" customHeight="1" x14ac:dyDescent="0.3">
      <c r="B17" s="105" t="s">
        <v>78</v>
      </c>
      <c r="C17" s="285" t="s">
        <v>79</v>
      </c>
      <c r="D17" s="278"/>
      <c r="E17" s="278"/>
      <c r="F17" s="278"/>
      <c r="G17" s="279"/>
      <c r="H17" s="10">
        <v>2.56</v>
      </c>
      <c r="I17" s="73">
        <f>H17</f>
        <v>2.56</v>
      </c>
      <c r="J17" s="99">
        <f>I17*(VLOOKUP(OpdateretÅrstal,'Prisliste tillæg'!$A$4:$C$61,3,FALSE)/VLOOKUP(Produktionsår,'Prisliste tillæg'!$A$5:$C$61,3,FALSE))</f>
        <v>4.1886037174497925</v>
      </c>
    </row>
    <row r="18" spans="2:10" ht="12.75" customHeight="1" x14ac:dyDescent="0.3">
      <c r="B18" s="17"/>
      <c r="C18" s="291"/>
      <c r="D18" s="291"/>
      <c r="E18" s="291"/>
      <c r="F18" s="291"/>
      <c r="G18" s="291"/>
      <c r="H18" s="2"/>
      <c r="I18" s="74"/>
      <c r="J18" s="93"/>
    </row>
    <row r="19" spans="2:10" ht="12.75" customHeight="1" x14ac:dyDescent="0.3">
      <c r="B19" s="17"/>
      <c r="C19" s="203" t="s">
        <v>61</v>
      </c>
      <c r="D19" s="235"/>
      <c r="E19" s="235"/>
      <c r="F19" s="235"/>
      <c r="G19" s="204"/>
      <c r="H19" s="2"/>
      <c r="I19" s="73">
        <f>SUM(I12:I18)</f>
        <v>283.06</v>
      </c>
      <c r="J19" s="162">
        <f>I19*(VLOOKUP(OpdateretÅrstal,'Prisliste tillæg'!$A$4:$C$61,3,FALSE)/VLOOKUP(Produktionsår,'Prisliste tillæg'!$A$5:$C$61,3,FALSE))</f>
        <v>463.13522197708528</v>
      </c>
    </row>
    <row r="20" spans="2:10" ht="12.75" customHeight="1" x14ac:dyDescent="0.3">
      <c r="B20" s="17"/>
      <c r="C20" s="203"/>
      <c r="D20" s="235"/>
      <c r="E20" s="235"/>
      <c r="F20" s="235"/>
      <c r="G20" s="204"/>
      <c r="H20" s="2"/>
      <c r="I20" s="74"/>
      <c r="J20" s="93"/>
    </row>
    <row r="21" spans="2:10" ht="12.75" customHeight="1" thickBot="1" x14ac:dyDescent="0.35">
      <c r="B21" s="40"/>
      <c r="C21" s="201" t="s">
        <v>80</v>
      </c>
      <c r="D21" s="244"/>
      <c r="E21" s="244"/>
      <c r="F21" s="244"/>
      <c r="G21" s="202"/>
      <c r="H21" s="41"/>
      <c r="I21" s="98">
        <f>I19/E6</f>
        <v>56.612000000000002</v>
      </c>
      <c r="J21" s="95">
        <f>I21*(VLOOKUP(OpdateretÅrstal,'Prisliste tillæg'!$A$4:$C$61,3,FALSE)/VLOOKUP(Produktionsår,'Prisliste tillæg'!$A$5:$C$61,3,FALSE))</f>
        <v>92.627044395417059</v>
      </c>
    </row>
    <row r="22" spans="2:10" ht="12.75" customHeight="1" x14ac:dyDescent="0.3"/>
    <row r="23" spans="2:10" ht="12.75" customHeight="1" x14ac:dyDescent="0.3"/>
    <row r="24" spans="2:10" ht="12.75" customHeight="1" x14ac:dyDescent="0.3"/>
    <row r="25" spans="2:10" ht="12.75" customHeight="1" x14ac:dyDescent="0.3"/>
  </sheetData>
  <mergeCells count="23">
    <mergeCell ref="A1:G1"/>
    <mergeCell ref="I1:M1"/>
    <mergeCell ref="E6:E7"/>
    <mergeCell ref="I6:J6"/>
    <mergeCell ref="I7:J7"/>
    <mergeCell ref="B6:B7"/>
    <mergeCell ref="C6:C7"/>
    <mergeCell ref="D6:D7"/>
    <mergeCell ref="G6:G7"/>
    <mergeCell ref="H6:H7"/>
    <mergeCell ref="F6:F7"/>
    <mergeCell ref="C19:G19"/>
    <mergeCell ref="C20:G20"/>
    <mergeCell ref="C21:G21"/>
    <mergeCell ref="C15:G15"/>
    <mergeCell ref="C16:G16"/>
    <mergeCell ref="C17:G17"/>
    <mergeCell ref="C9:G10"/>
    <mergeCell ref="C11:G11"/>
    <mergeCell ref="C12:G12"/>
    <mergeCell ref="C14:G14"/>
    <mergeCell ref="C18:G18"/>
    <mergeCell ref="C13:G13"/>
  </mergeCells>
  <pageMargins left="0.7" right="0.7" top="0.75" bottom="0.75" header="0.3" footer="0.3"/>
  <pageSetup paperSize="8"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Ark74">
    <tabColor theme="8" tint="0.39997558519241921"/>
  </sheetPr>
  <dimension ref="A1:M25"/>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0.4609375" bestFit="1" customWidth="1"/>
    <col min="11" max="11" width="10.4609375" customWidth="1"/>
    <col min="12" max="12" width="12.15234375" customWidth="1"/>
    <col min="13" max="13" width="12" customWidth="1"/>
  </cols>
  <sheetData>
    <row r="1" spans="1:13" ht="14" thickBot="1" x14ac:dyDescent="0.35">
      <c r="A1" s="303" t="s">
        <v>44</v>
      </c>
      <c r="B1" s="304"/>
      <c r="C1" s="304"/>
      <c r="D1" s="304"/>
      <c r="E1" s="304"/>
      <c r="F1" s="304"/>
      <c r="G1" s="304"/>
      <c r="H1" s="80">
        <v>73</v>
      </c>
      <c r="I1" s="304" t="s">
        <v>66</v>
      </c>
      <c r="J1" s="304"/>
      <c r="K1" s="304"/>
      <c r="L1" s="304"/>
      <c r="M1" s="305"/>
    </row>
    <row r="3" spans="1:13" x14ac:dyDescent="0.3">
      <c r="D3" s="124" t="s">
        <v>46</v>
      </c>
      <c r="E3" s="125">
        <v>2014</v>
      </c>
      <c r="F3" t="s">
        <v>67</v>
      </c>
    </row>
    <row r="5" spans="1:13" ht="14" thickBot="1" x14ac:dyDescent="0.35"/>
    <row r="6" spans="1:13" ht="12.75" customHeight="1" x14ac:dyDescent="0.3">
      <c r="B6" s="292" t="s">
        <v>84</v>
      </c>
      <c r="C6" s="265" t="str">
        <f>'Samle ark'!B66</f>
        <v>&gt;16 mm t.o.m. 23 mm</v>
      </c>
      <c r="D6" s="271" t="s">
        <v>68</v>
      </c>
      <c r="E6" s="261">
        <f>'Samle ark'!C66</f>
        <v>5</v>
      </c>
      <c r="F6" s="250" t="s">
        <v>63</v>
      </c>
      <c r="G6" s="273" t="s">
        <v>33</v>
      </c>
      <c r="H6" s="265" t="str">
        <f>'Samle ark'!D69</f>
        <v>fra 150mm t.o.m. 210 mm</v>
      </c>
      <c r="I6" s="227" t="s">
        <v>50</v>
      </c>
      <c r="J6" s="228"/>
    </row>
    <row r="7" spans="1:13" ht="14" thickBot="1" x14ac:dyDescent="0.35">
      <c r="B7" s="293"/>
      <c r="C7" s="266"/>
      <c r="D7" s="272"/>
      <c r="E7" s="262"/>
      <c r="F7" s="251"/>
      <c r="G7" s="274"/>
      <c r="H7" s="266"/>
      <c r="I7" s="229" t="str">
        <f>'Samle ark'!M50</f>
        <v>over 500 kvm</v>
      </c>
      <c r="J7" s="230"/>
    </row>
    <row r="8" spans="1:13" ht="14" thickBot="1" x14ac:dyDescent="0.35"/>
    <row r="9" spans="1:13" ht="12.75" customHeight="1" x14ac:dyDescent="0.3">
      <c r="B9" s="150"/>
      <c r="C9" s="294" t="str">
        <f>I1</f>
        <v>Brædde gulv</v>
      </c>
      <c r="D9" s="295"/>
      <c r="E9" s="295"/>
      <c r="F9" s="295"/>
      <c r="G9" s="296"/>
      <c r="H9" s="147">
        <f>Produktionsår</f>
        <v>2014</v>
      </c>
      <c r="I9" s="155"/>
      <c r="J9" s="122">
        <f>OpdateretÅrstal</f>
        <v>2025</v>
      </c>
    </row>
    <row r="10" spans="1:13" ht="12.75" customHeight="1" thickBot="1" x14ac:dyDescent="0.35">
      <c r="B10" s="151" t="s">
        <v>51</v>
      </c>
      <c r="C10" s="297"/>
      <c r="D10" s="298"/>
      <c r="E10" s="298"/>
      <c r="F10" s="298"/>
      <c r="G10" s="299"/>
      <c r="H10" s="148" t="s">
        <v>53</v>
      </c>
      <c r="I10" s="156" t="s">
        <v>54</v>
      </c>
      <c r="J10" s="123" t="s">
        <v>53</v>
      </c>
    </row>
    <row r="11" spans="1:13" ht="12.75" customHeight="1" x14ac:dyDescent="0.3">
      <c r="B11" s="139"/>
      <c r="C11" s="306" t="s">
        <v>52</v>
      </c>
      <c r="D11" s="306"/>
      <c r="E11" s="306"/>
      <c r="F11" s="306"/>
      <c r="G11" s="306"/>
      <c r="H11" s="140"/>
      <c r="I11" s="144"/>
      <c r="J11" s="161"/>
    </row>
    <row r="12" spans="1:13" ht="12.75" customHeight="1" x14ac:dyDescent="0.3">
      <c r="B12" s="139" t="s">
        <v>106</v>
      </c>
      <c r="C12" s="243" t="s">
        <v>70</v>
      </c>
      <c r="D12" s="243"/>
      <c r="E12" s="243"/>
      <c r="F12" s="243"/>
      <c r="G12" s="243"/>
      <c r="H12" s="140">
        <v>24.65</v>
      </c>
      <c r="I12" s="145">
        <f>H12*E6</f>
        <v>123.25</v>
      </c>
      <c r="J12" s="99">
        <f>I12*(VLOOKUP(OpdateretÅrstal,'Prisliste tillæg'!$A$4:$C$61,3,FALSE)/VLOOKUP(Produktionsår,'Prisliste tillæg'!$A$5:$C$61,3,FALSE))</f>
        <v>201.65836256862772</v>
      </c>
    </row>
    <row r="13" spans="1:13" ht="12.75" customHeight="1" x14ac:dyDescent="0.3">
      <c r="B13" s="9" t="s">
        <v>71</v>
      </c>
      <c r="C13" s="203" t="s">
        <v>60</v>
      </c>
      <c r="D13" s="235"/>
      <c r="E13" s="235"/>
      <c r="F13" s="235"/>
      <c r="G13" s="204"/>
      <c r="H13" s="10">
        <v>86.06</v>
      </c>
      <c r="I13" s="73">
        <f>H13</f>
        <v>86.06</v>
      </c>
      <c r="J13" s="99">
        <f>I13*(VLOOKUP(OpdateretÅrstal,'Prisliste tillæg'!$A$4:$C$61,3,FALSE)/VLOOKUP(Produktionsår,'Prisliste tillæg'!$A$5:$C$61,3,FALSE))</f>
        <v>140.80907653270671</v>
      </c>
    </row>
    <row r="14" spans="1:13" ht="12.75" customHeight="1" x14ac:dyDescent="0.3">
      <c r="B14" s="17" t="s">
        <v>72</v>
      </c>
      <c r="C14" s="243" t="s">
        <v>73</v>
      </c>
      <c r="D14" s="243"/>
      <c r="E14" s="243"/>
      <c r="F14" s="243"/>
      <c r="G14" s="243"/>
      <c r="H14" s="10">
        <v>14.71</v>
      </c>
      <c r="I14" s="73">
        <f>H14</f>
        <v>14.71</v>
      </c>
      <c r="J14" s="99">
        <f>I14*(VLOOKUP(OpdateretÅrstal,'Prisliste tillæg'!$A$4:$C$61,3,FALSE)/VLOOKUP(Produktionsår,'Prisliste tillæg'!$A$5:$C$61,3,FALSE))</f>
        <v>24.068109642065021</v>
      </c>
    </row>
    <row r="15" spans="1:13" ht="12.75" customHeight="1" x14ac:dyDescent="0.3">
      <c r="B15" s="105" t="s">
        <v>99</v>
      </c>
      <c r="C15" s="285" t="s">
        <v>75</v>
      </c>
      <c r="D15" s="278"/>
      <c r="E15" s="278"/>
      <c r="F15" s="278"/>
      <c r="G15" s="279"/>
      <c r="H15" s="10">
        <v>4.0999999999999996</v>
      </c>
      <c r="I15" s="73">
        <f>H15*E6</f>
        <v>20.5</v>
      </c>
      <c r="J15" s="99">
        <f>I15*(VLOOKUP(OpdateretÅrstal,'Prisliste tillæg'!$A$4:$C$61,3,FALSE)/VLOOKUP(Produktionsår,'Prisliste tillæg'!$A$5:$C$61,3,FALSE))</f>
        <v>33.541553206140918</v>
      </c>
    </row>
    <row r="16" spans="1:13" ht="12.75" customHeight="1" x14ac:dyDescent="0.3">
      <c r="B16" s="105" t="s">
        <v>76</v>
      </c>
      <c r="C16" s="285" t="s">
        <v>77</v>
      </c>
      <c r="D16" s="278"/>
      <c r="E16" s="278"/>
      <c r="F16" s="278"/>
      <c r="G16" s="279"/>
      <c r="H16" s="10">
        <v>21.53</v>
      </c>
      <c r="I16" s="73">
        <f>H16</f>
        <v>21.53</v>
      </c>
      <c r="J16" s="99">
        <f>I16*(VLOOKUP(OpdateretÅrstal,'Prisliste tillæg'!$A$4:$C$61,3,FALSE)/VLOOKUP(Produktionsår,'Prisliste tillæg'!$A$5:$C$61,3,FALSE))</f>
        <v>35.226811733083608</v>
      </c>
    </row>
    <row r="17" spans="2:10" ht="12.75" customHeight="1" x14ac:dyDescent="0.3">
      <c r="B17" s="105" t="s">
        <v>78</v>
      </c>
      <c r="C17" s="285" t="s">
        <v>79</v>
      </c>
      <c r="D17" s="278"/>
      <c r="E17" s="278"/>
      <c r="F17" s="278"/>
      <c r="G17" s="279"/>
      <c r="H17" s="10">
        <v>2.56</v>
      </c>
      <c r="I17" s="73">
        <f>H17</f>
        <v>2.56</v>
      </c>
      <c r="J17" s="99">
        <f>I17*(VLOOKUP(OpdateretÅrstal,'Prisliste tillæg'!$A$4:$C$61,3,FALSE)/VLOOKUP(Produktionsår,'Prisliste tillæg'!$A$5:$C$61,3,FALSE))</f>
        <v>4.1886037174497925</v>
      </c>
    </row>
    <row r="18" spans="2:10" ht="12.75" customHeight="1" x14ac:dyDescent="0.3">
      <c r="B18" s="17"/>
      <c r="C18" s="291"/>
      <c r="D18" s="291"/>
      <c r="E18" s="291"/>
      <c r="F18" s="291"/>
      <c r="G18" s="291"/>
      <c r="H18" s="2"/>
      <c r="I18" s="74"/>
      <c r="J18" s="93"/>
    </row>
    <row r="19" spans="2:10" ht="12.75" customHeight="1" x14ac:dyDescent="0.3">
      <c r="B19" s="17"/>
      <c r="C19" s="203" t="s">
        <v>61</v>
      </c>
      <c r="D19" s="235"/>
      <c r="E19" s="235"/>
      <c r="F19" s="235"/>
      <c r="G19" s="204"/>
      <c r="H19" s="2"/>
      <c r="I19" s="73">
        <f>SUM(I12:I18)</f>
        <v>268.61</v>
      </c>
      <c r="J19" s="162">
        <f>I19*(VLOOKUP(OpdateretÅrstal,'Prisliste tillæg'!$A$4:$C$61,3,FALSE)/VLOOKUP(Produktionsår,'Prisliste tillæg'!$A$5:$C$61,3,FALSE))</f>
        <v>439.49251740007378</v>
      </c>
    </row>
    <row r="20" spans="2:10" ht="12.75" customHeight="1" x14ac:dyDescent="0.3">
      <c r="B20" s="17"/>
      <c r="C20" s="203"/>
      <c r="D20" s="235"/>
      <c r="E20" s="235"/>
      <c r="F20" s="235"/>
      <c r="G20" s="204"/>
      <c r="H20" s="2"/>
      <c r="I20" s="74"/>
      <c r="J20" s="93"/>
    </row>
    <row r="21" spans="2:10" ht="12.75" customHeight="1" thickBot="1" x14ac:dyDescent="0.35">
      <c r="B21" s="40"/>
      <c r="C21" s="201" t="s">
        <v>80</v>
      </c>
      <c r="D21" s="244"/>
      <c r="E21" s="244"/>
      <c r="F21" s="244"/>
      <c r="G21" s="202"/>
      <c r="H21" s="41"/>
      <c r="I21" s="98">
        <f>I19/E6</f>
        <v>53.722000000000001</v>
      </c>
      <c r="J21" s="95">
        <f>I21*(VLOOKUP(OpdateretÅrstal,'Prisliste tillæg'!$A$4:$C$61,3,FALSE)/VLOOKUP(Produktionsår,'Prisliste tillæg'!$A$5:$C$61,3,FALSE))</f>
        <v>87.898503480014753</v>
      </c>
    </row>
    <row r="22" spans="2:10" ht="12.75" customHeight="1" x14ac:dyDescent="0.3"/>
    <row r="23" spans="2:10" ht="12.75" customHeight="1" x14ac:dyDescent="0.3"/>
    <row r="24" spans="2:10" ht="12.75" customHeight="1" x14ac:dyDescent="0.3"/>
    <row r="25" spans="2:10" ht="12.75" customHeight="1" x14ac:dyDescent="0.3"/>
  </sheetData>
  <mergeCells count="23">
    <mergeCell ref="A1:G1"/>
    <mergeCell ref="I1:M1"/>
    <mergeCell ref="E6:E7"/>
    <mergeCell ref="I6:J6"/>
    <mergeCell ref="I7:J7"/>
    <mergeCell ref="B6:B7"/>
    <mergeCell ref="C6:C7"/>
    <mergeCell ref="D6:D7"/>
    <mergeCell ref="G6:G7"/>
    <mergeCell ref="H6:H7"/>
    <mergeCell ref="F6:F7"/>
    <mergeCell ref="C19:G19"/>
    <mergeCell ref="C20:G20"/>
    <mergeCell ref="C21:G21"/>
    <mergeCell ref="C15:G15"/>
    <mergeCell ref="C16:G16"/>
    <mergeCell ref="C17:G17"/>
    <mergeCell ref="C9:G10"/>
    <mergeCell ref="C11:G11"/>
    <mergeCell ref="C12:G12"/>
    <mergeCell ref="C14:G14"/>
    <mergeCell ref="C18:G18"/>
    <mergeCell ref="C13:G13"/>
  </mergeCells>
  <pageMargins left="0.7" right="0.7" top="0.75" bottom="0.75" header="0.3" footer="0.3"/>
  <pageSetup paperSize="8"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Ark75">
    <tabColor theme="8" tint="0.39997558519241921"/>
  </sheetPr>
  <dimension ref="A1:M21"/>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9" width="10.4609375" bestFit="1" customWidth="1"/>
    <col min="10" max="10" width="12.15234375" bestFit="1" customWidth="1"/>
    <col min="11" max="11" width="9.4609375" customWidth="1"/>
    <col min="12" max="13" width="12.15234375" customWidth="1"/>
  </cols>
  <sheetData>
    <row r="1" spans="1:13" ht="14" thickBot="1" x14ac:dyDescent="0.35">
      <c r="A1" s="303" t="s">
        <v>44</v>
      </c>
      <c r="B1" s="304"/>
      <c r="C1" s="304"/>
      <c r="D1" s="304"/>
      <c r="E1" s="304"/>
      <c r="F1" s="304"/>
      <c r="G1" s="304"/>
      <c r="H1" s="80">
        <v>74</v>
      </c>
      <c r="I1" s="304" t="s">
        <v>66</v>
      </c>
      <c r="J1" s="304"/>
      <c r="K1" s="304"/>
      <c r="L1" s="304"/>
      <c r="M1" s="305"/>
    </row>
    <row r="3" spans="1:13" x14ac:dyDescent="0.3">
      <c r="D3" s="124" t="s">
        <v>46</v>
      </c>
      <c r="E3" s="125">
        <v>2014</v>
      </c>
      <c r="F3" t="s">
        <v>67</v>
      </c>
    </row>
    <row r="5" spans="1:13" ht="14" thickBot="1" x14ac:dyDescent="0.35"/>
    <row r="6" spans="1:13" ht="12.75" customHeight="1" x14ac:dyDescent="0.3">
      <c r="B6" s="292" t="s">
        <v>84</v>
      </c>
      <c r="C6" s="265" t="str">
        <f>'Samle ark'!B66</f>
        <v>&gt;16 mm t.o.m. 23 mm</v>
      </c>
      <c r="D6" s="271" t="s">
        <v>68</v>
      </c>
      <c r="E6" s="261">
        <f>'Samle ark'!C71</f>
        <v>20</v>
      </c>
      <c r="F6" s="250" t="s">
        <v>63</v>
      </c>
      <c r="G6" s="273" t="s">
        <v>33</v>
      </c>
      <c r="H6" s="265" t="str">
        <f>'Samle ark'!D71</f>
        <v>fra 60 mm</v>
      </c>
      <c r="I6" s="227" t="s">
        <v>50</v>
      </c>
      <c r="J6" s="228"/>
    </row>
    <row r="7" spans="1:13" ht="14" thickBot="1" x14ac:dyDescent="0.35">
      <c r="B7" s="293"/>
      <c r="C7" s="266"/>
      <c r="D7" s="272"/>
      <c r="E7" s="262"/>
      <c r="F7" s="251"/>
      <c r="G7" s="274"/>
      <c r="H7" s="266"/>
      <c r="I7" s="229" t="str">
        <f>'Samle ark'!M50</f>
        <v>over 500 kvm</v>
      </c>
      <c r="J7" s="230"/>
    </row>
    <row r="8" spans="1:13" ht="14" thickBot="1" x14ac:dyDescent="0.35"/>
    <row r="9" spans="1:13" ht="12.75" customHeight="1" x14ac:dyDescent="0.3">
      <c r="B9" s="150"/>
      <c r="C9" s="294" t="str">
        <f>I1</f>
        <v>Brædde gulv</v>
      </c>
      <c r="D9" s="295"/>
      <c r="E9" s="295"/>
      <c r="F9" s="295"/>
      <c r="G9" s="296"/>
      <c r="H9" s="147">
        <f>Produktionsår</f>
        <v>2014</v>
      </c>
      <c r="I9" s="155"/>
      <c r="J9" s="122">
        <f>OpdateretÅrstal</f>
        <v>2025</v>
      </c>
    </row>
    <row r="10" spans="1:13" ht="12.75" customHeight="1" thickBot="1" x14ac:dyDescent="0.35">
      <c r="B10" s="151" t="s">
        <v>51</v>
      </c>
      <c r="C10" s="297"/>
      <c r="D10" s="298"/>
      <c r="E10" s="298"/>
      <c r="F10" s="298"/>
      <c r="G10" s="299"/>
      <c r="H10" s="148" t="s">
        <v>53</v>
      </c>
      <c r="I10" s="156" t="s">
        <v>54</v>
      </c>
      <c r="J10" s="123" t="s">
        <v>53</v>
      </c>
    </row>
    <row r="11" spans="1:13" ht="12.75" customHeight="1" x14ac:dyDescent="0.3">
      <c r="B11" s="139"/>
      <c r="C11" s="306" t="s">
        <v>52</v>
      </c>
      <c r="D11" s="306"/>
      <c r="E11" s="306"/>
      <c r="F11" s="306"/>
      <c r="G11" s="306"/>
      <c r="H11" s="140"/>
      <c r="I11" s="144"/>
      <c r="J11" s="161"/>
    </row>
    <row r="12" spans="1:13" ht="12.75" customHeight="1" x14ac:dyDescent="0.3">
      <c r="B12" s="139" t="s">
        <v>103</v>
      </c>
      <c r="C12" s="243" t="s">
        <v>70</v>
      </c>
      <c r="D12" s="243"/>
      <c r="E12" s="243"/>
      <c r="F12" s="243"/>
      <c r="G12" s="243"/>
      <c r="H12" s="140">
        <v>38.96</v>
      </c>
      <c r="I12" s="145">
        <f>H12*E6</f>
        <v>779.2</v>
      </c>
      <c r="J12" s="99">
        <f>I12*(VLOOKUP(OpdateretÅrstal,'Prisliste tillæg'!$A$4:$C$61,3,FALSE)/VLOOKUP(Produktionsår,'Prisliste tillæg'!$A$5:$C$61,3,FALSE))</f>
        <v>1274.9062564987807</v>
      </c>
    </row>
    <row r="13" spans="1:13" ht="12.75" customHeight="1" x14ac:dyDescent="0.3">
      <c r="B13" s="9" t="s">
        <v>71</v>
      </c>
      <c r="C13" s="203" t="s">
        <v>60</v>
      </c>
      <c r="D13" s="235"/>
      <c r="E13" s="235"/>
      <c r="F13" s="235"/>
      <c r="G13" s="204"/>
      <c r="H13" s="10">
        <v>86.06</v>
      </c>
      <c r="I13" s="73">
        <f>H13</f>
        <v>86.06</v>
      </c>
      <c r="J13" s="99">
        <f>I13*(VLOOKUP(OpdateretÅrstal,'Prisliste tillæg'!$A$4:$C$61,3,FALSE)/VLOOKUP(Produktionsår,'Prisliste tillæg'!$A$5:$C$61,3,FALSE))</f>
        <v>140.80907653270671</v>
      </c>
    </row>
    <row r="14" spans="1:13" ht="12.75" customHeight="1" x14ac:dyDescent="0.3">
      <c r="B14" s="17" t="s">
        <v>72</v>
      </c>
      <c r="C14" s="243" t="s">
        <v>73</v>
      </c>
      <c r="D14" s="243"/>
      <c r="E14" s="243"/>
      <c r="F14" s="243"/>
      <c r="G14" s="243"/>
      <c r="H14" s="10">
        <v>14.71</v>
      </c>
      <c r="I14" s="73">
        <f>H14</f>
        <v>14.71</v>
      </c>
      <c r="J14" s="99">
        <f>I14*(VLOOKUP(OpdateretÅrstal,'Prisliste tillæg'!$A$4:$C$61,3,FALSE)/VLOOKUP(Produktionsår,'Prisliste tillæg'!$A$5:$C$61,3,FALSE))</f>
        <v>24.068109642065021</v>
      </c>
    </row>
    <row r="15" spans="1:13" ht="12.75" customHeight="1" x14ac:dyDescent="0.3">
      <c r="B15" s="105" t="s">
        <v>99</v>
      </c>
      <c r="C15" s="285" t="s">
        <v>75</v>
      </c>
      <c r="D15" s="278"/>
      <c r="E15" s="278"/>
      <c r="F15" s="278"/>
      <c r="G15" s="279"/>
      <c r="H15" s="10">
        <v>4.0999999999999996</v>
      </c>
      <c r="I15" s="73">
        <f>H15*E6</f>
        <v>82</v>
      </c>
      <c r="J15" s="99">
        <f>I15*(VLOOKUP(OpdateretÅrstal,'Prisliste tillæg'!$A$4:$C$61,3,FALSE)/VLOOKUP(Produktionsår,'Prisliste tillæg'!$A$5:$C$61,3,FALSE))</f>
        <v>134.16621282456367</v>
      </c>
    </row>
    <row r="16" spans="1:13" ht="12.75" customHeight="1" x14ac:dyDescent="0.3">
      <c r="B16" s="105" t="s">
        <v>76</v>
      </c>
      <c r="C16" s="285" t="s">
        <v>77</v>
      </c>
      <c r="D16" s="278"/>
      <c r="E16" s="278"/>
      <c r="F16" s="278"/>
      <c r="G16" s="279"/>
      <c r="H16" s="10">
        <v>21.53</v>
      </c>
      <c r="I16" s="73">
        <f>H16</f>
        <v>21.53</v>
      </c>
      <c r="J16" s="99">
        <f>I16*(VLOOKUP(OpdateretÅrstal,'Prisliste tillæg'!$A$4:$C$61,3,FALSE)/VLOOKUP(Produktionsår,'Prisliste tillæg'!$A$5:$C$61,3,FALSE))</f>
        <v>35.226811733083608</v>
      </c>
    </row>
    <row r="17" spans="2:10" ht="12.75" customHeight="1" x14ac:dyDescent="0.3">
      <c r="B17" s="105" t="s">
        <v>78</v>
      </c>
      <c r="C17" s="285" t="s">
        <v>79</v>
      </c>
      <c r="D17" s="278"/>
      <c r="E17" s="278"/>
      <c r="F17" s="278"/>
      <c r="G17" s="279"/>
      <c r="H17" s="10">
        <v>2.56</v>
      </c>
      <c r="I17" s="73">
        <f>H17</f>
        <v>2.56</v>
      </c>
      <c r="J17" s="99">
        <f>I17*(VLOOKUP(OpdateretÅrstal,'Prisliste tillæg'!$A$4:$C$61,3,FALSE)/VLOOKUP(Produktionsår,'Prisliste tillæg'!$A$5:$C$61,3,FALSE))</f>
        <v>4.1886037174497925</v>
      </c>
    </row>
    <row r="18" spans="2:10" ht="12.75" customHeight="1" x14ac:dyDescent="0.3">
      <c r="B18" s="17"/>
      <c r="C18" s="291"/>
      <c r="D18" s="291"/>
      <c r="E18" s="291"/>
      <c r="F18" s="291"/>
      <c r="G18" s="291"/>
      <c r="H18" s="2"/>
      <c r="I18" s="74"/>
      <c r="J18" s="93"/>
    </row>
    <row r="19" spans="2:10" ht="12.75" customHeight="1" x14ac:dyDescent="0.3">
      <c r="B19" s="17"/>
      <c r="C19" s="203" t="s">
        <v>61</v>
      </c>
      <c r="D19" s="235"/>
      <c r="E19" s="235"/>
      <c r="F19" s="235"/>
      <c r="G19" s="204"/>
      <c r="H19" s="2"/>
      <c r="I19" s="73">
        <f>SUM(I12:I18)</f>
        <v>986.06</v>
      </c>
      <c r="J19" s="162">
        <f>I19*(VLOOKUP(OpdateretÅrstal,'Prisliste tillæg'!$A$4:$C$61,3,FALSE)/VLOOKUP(Produktionsår,'Prisliste tillæg'!$A$5:$C$61,3,FALSE))</f>
        <v>1613.3650709486494</v>
      </c>
    </row>
    <row r="20" spans="2:10" ht="12.75" customHeight="1" x14ac:dyDescent="0.3">
      <c r="B20" s="17"/>
      <c r="C20" s="203"/>
      <c r="D20" s="235"/>
      <c r="E20" s="235"/>
      <c r="F20" s="235"/>
      <c r="G20" s="204"/>
      <c r="H20" s="2"/>
      <c r="I20" s="74"/>
      <c r="J20" s="93"/>
    </row>
    <row r="21" spans="2:10" ht="12.75" customHeight="1" thickBot="1" x14ac:dyDescent="0.35">
      <c r="B21" s="40"/>
      <c r="C21" s="201" t="s">
        <v>80</v>
      </c>
      <c r="D21" s="244"/>
      <c r="E21" s="244"/>
      <c r="F21" s="244"/>
      <c r="G21" s="202"/>
      <c r="H21" s="41"/>
      <c r="I21" s="98">
        <f>I19/E6</f>
        <v>49.302999999999997</v>
      </c>
      <c r="J21" s="95">
        <f>I21*(VLOOKUP(OpdateretÅrstal,'Prisliste tillæg'!$A$4:$C$61,3,FALSE)/VLOOKUP(Produktionsår,'Prisliste tillæg'!$A$5:$C$61,3,FALSE))</f>
        <v>80.668253547432471</v>
      </c>
    </row>
  </sheetData>
  <mergeCells count="23">
    <mergeCell ref="A1:G1"/>
    <mergeCell ref="I1:M1"/>
    <mergeCell ref="E6:E7"/>
    <mergeCell ref="I6:J6"/>
    <mergeCell ref="I7:J7"/>
    <mergeCell ref="B6:B7"/>
    <mergeCell ref="C6:C7"/>
    <mergeCell ref="D6:D7"/>
    <mergeCell ref="G6:G7"/>
    <mergeCell ref="H6:H7"/>
    <mergeCell ref="F6:F7"/>
    <mergeCell ref="C19:G19"/>
    <mergeCell ref="C20:G20"/>
    <mergeCell ref="C21:G21"/>
    <mergeCell ref="C15:G15"/>
    <mergeCell ref="C16:G16"/>
    <mergeCell ref="C17:G17"/>
    <mergeCell ref="C9:G10"/>
    <mergeCell ref="C11:G11"/>
    <mergeCell ref="C12:G12"/>
    <mergeCell ref="C14:G14"/>
    <mergeCell ref="C18:G18"/>
    <mergeCell ref="C13:G13"/>
  </mergeCells>
  <pageMargins left="0.7" right="0.7" top="0.75" bottom="0.75" header="0.3" footer="0.3"/>
  <pageSetup paperSize="8"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Ark76">
    <tabColor theme="8" tint="0.39997558519241921"/>
  </sheetPr>
  <dimension ref="A1:M22"/>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0.4609375" bestFit="1" customWidth="1"/>
    <col min="11" max="11" width="9.4609375" customWidth="1"/>
    <col min="12" max="13" width="12.15234375" customWidth="1"/>
  </cols>
  <sheetData>
    <row r="1" spans="1:13" ht="14" thickBot="1" x14ac:dyDescent="0.35">
      <c r="A1" s="303" t="s">
        <v>44</v>
      </c>
      <c r="B1" s="304"/>
      <c r="C1" s="304"/>
      <c r="D1" s="304"/>
      <c r="E1" s="304"/>
      <c r="F1" s="304"/>
      <c r="G1" s="304"/>
      <c r="H1" s="80">
        <v>75</v>
      </c>
      <c r="I1" s="304" t="s">
        <v>66</v>
      </c>
      <c r="J1" s="304"/>
      <c r="K1" s="304"/>
      <c r="L1" s="304"/>
      <c r="M1" s="305"/>
    </row>
    <row r="3" spans="1:13" x14ac:dyDescent="0.3">
      <c r="D3" s="124" t="s">
        <v>46</v>
      </c>
      <c r="E3" s="125">
        <v>2014</v>
      </c>
      <c r="F3" t="s">
        <v>67</v>
      </c>
    </row>
    <row r="5" spans="1:13" ht="14" thickBot="1" x14ac:dyDescent="0.35"/>
    <row r="6" spans="1:13" ht="12.75" customHeight="1" x14ac:dyDescent="0.3">
      <c r="B6" s="292" t="s">
        <v>84</v>
      </c>
      <c r="C6" s="265" t="str">
        <f>'Samle ark'!B66</f>
        <v>&gt;16 mm t.o.m. 23 mm</v>
      </c>
      <c r="D6" s="271" t="s">
        <v>68</v>
      </c>
      <c r="E6" s="261">
        <f>'Samle ark'!C71</f>
        <v>20</v>
      </c>
      <c r="F6" s="250" t="s">
        <v>63</v>
      </c>
      <c r="G6" s="273" t="s">
        <v>33</v>
      </c>
      <c r="H6" s="265" t="str">
        <f>'Samle ark'!D72</f>
        <v>fra 90 mm</v>
      </c>
      <c r="I6" s="227" t="s">
        <v>50</v>
      </c>
      <c r="J6" s="228"/>
    </row>
    <row r="7" spans="1:13" ht="14" thickBot="1" x14ac:dyDescent="0.35">
      <c r="B7" s="293"/>
      <c r="C7" s="266"/>
      <c r="D7" s="272"/>
      <c r="E7" s="262"/>
      <c r="F7" s="251"/>
      <c r="G7" s="274"/>
      <c r="H7" s="266"/>
      <c r="I7" s="229" t="str">
        <f>'Samle ark'!M50</f>
        <v>over 500 kvm</v>
      </c>
      <c r="J7" s="230"/>
    </row>
    <row r="8" spans="1:13" ht="14" thickBot="1" x14ac:dyDescent="0.35"/>
    <row r="9" spans="1:13" ht="12.75" customHeight="1" x14ac:dyDescent="0.3">
      <c r="B9" s="150"/>
      <c r="C9" s="294" t="str">
        <f>I1</f>
        <v>Brædde gulv</v>
      </c>
      <c r="D9" s="295"/>
      <c r="E9" s="295"/>
      <c r="F9" s="295"/>
      <c r="G9" s="296"/>
      <c r="H9" s="147">
        <f>Produktionsår</f>
        <v>2014</v>
      </c>
      <c r="I9" s="155"/>
      <c r="J9" s="122">
        <f>OpdateretÅrstal</f>
        <v>2025</v>
      </c>
    </row>
    <row r="10" spans="1:13" ht="12.75" customHeight="1" thickBot="1" x14ac:dyDescent="0.35">
      <c r="B10" s="151" t="s">
        <v>51</v>
      </c>
      <c r="C10" s="297"/>
      <c r="D10" s="298"/>
      <c r="E10" s="298"/>
      <c r="F10" s="298"/>
      <c r="G10" s="299"/>
      <c r="H10" s="148" t="s">
        <v>53</v>
      </c>
      <c r="I10" s="156" t="s">
        <v>54</v>
      </c>
      <c r="J10" s="123" t="s">
        <v>53</v>
      </c>
    </row>
    <row r="11" spans="1:13" ht="12.75" customHeight="1" x14ac:dyDescent="0.3">
      <c r="B11" s="139"/>
      <c r="C11" s="306" t="s">
        <v>52</v>
      </c>
      <c r="D11" s="306"/>
      <c r="E11" s="306"/>
      <c r="F11" s="306"/>
      <c r="G11" s="306"/>
      <c r="H11" s="140"/>
      <c r="I11" s="144"/>
      <c r="J11" s="161"/>
    </row>
    <row r="12" spans="1:13" ht="12.75" customHeight="1" x14ac:dyDescent="0.3">
      <c r="B12" s="139" t="s">
        <v>104</v>
      </c>
      <c r="C12" s="243" t="s">
        <v>70</v>
      </c>
      <c r="D12" s="243"/>
      <c r="E12" s="243"/>
      <c r="F12" s="243"/>
      <c r="G12" s="243"/>
      <c r="H12" s="140">
        <v>30.37</v>
      </c>
      <c r="I12" s="145">
        <f>H12*E6</f>
        <v>607.4</v>
      </c>
      <c r="J12" s="99">
        <f>I12*(VLOOKUP(OpdateretÅrstal,'Prisliste tillæg'!$A$4:$C$61,3,FALSE)/VLOOKUP(Produktionsår,'Prisliste tillæg'!$A$5:$C$61,3,FALSE))</f>
        <v>993.8116788980484</v>
      </c>
    </row>
    <row r="13" spans="1:13" ht="12.75" customHeight="1" x14ac:dyDescent="0.3">
      <c r="B13" s="9" t="s">
        <v>71</v>
      </c>
      <c r="C13" s="203" t="s">
        <v>60</v>
      </c>
      <c r="D13" s="235"/>
      <c r="E13" s="235"/>
      <c r="F13" s="235"/>
      <c r="G13" s="204"/>
      <c r="H13" s="10">
        <v>86.06</v>
      </c>
      <c r="I13" s="73">
        <f>H13</f>
        <v>86.06</v>
      </c>
      <c r="J13" s="99">
        <f>I13*(VLOOKUP(OpdateretÅrstal,'Prisliste tillæg'!$A$4:$C$61,3,FALSE)/VLOOKUP(Produktionsår,'Prisliste tillæg'!$A$5:$C$61,3,FALSE))</f>
        <v>140.80907653270671</v>
      </c>
    </row>
    <row r="14" spans="1:13" ht="12.75" customHeight="1" x14ac:dyDescent="0.3">
      <c r="B14" s="17" t="s">
        <v>72</v>
      </c>
      <c r="C14" s="243" t="s">
        <v>73</v>
      </c>
      <c r="D14" s="243"/>
      <c r="E14" s="243"/>
      <c r="F14" s="243"/>
      <c r="G14" s="243"/>
      <c r="H14" s="10">
        <v>14.71</v>
      </c>
      <c r="I14" s="73">
        <f>H14</f>
        <v>14.71</v>
      </c>
      <c r="J14" s="99">
        <f>I14*(VLOOKUP(OpdateretÅrstal,'Prisliste tillæg'!$A$4:$C$61,3,FALSE)/VLOOKUP(Produktionsår,'Prisliste tillæg'!$A$5:$C$61,3,FALSE))</f>
        <v>24.068109642065021</v>
      </c>
    </row>
    <row r="15" spans="1:13" ht="12.75" customHeight="1" x14ac:dyDescent="0.3">
      <c r="B15" s="105" t="s">
        <v>99</v>
      </c>
      <c r="C15" s="285" t="s">
        <v>75</v>
      </c>
      <c r="D15" s="278"/>
      <c r="E15" s="278"/>
      <c r="F15" s="278"/>
      <c r="G15" s="279"/>
      <c r="H15" s="10">
        <v>4.0999999999999996</v>
      </c>
      <c r="I15" s="73">
        <f>H15*E6</f>
        <v>82</v>
      </c>
      <c r="J15" s="99">
        <f>I15*(VLOOKUP(OpdateretÅrstal,'Prisliste tillæg'!$A$4:$C$61,3,FALSE)/VLOOKUP(Produktionsår,'Prisliste tillæg'!$A$5:$C$61,3,FALSE))</f>
        <v>134.16621282456367</v>
      </c>
    </row>
    <row r="16" spans="1:13" ht="12.75" customHeight="1" x14ac:dyDescent="0.3">
      <c r="B16" s="105" t="s">
        <v>76</v>
      </c>
      <c r="C16" s="285" t="s">
        <v>77</v>
      </c>
      <c r="D16" s="278"/>
      <c r="E16" s="278"/>
      <c r="F16" s="278"/>
      <c r="G16" s="279"/>
      <c r="H16" s="10">
        <v>21.53</v>
      </c>
      <c r="I16" s="73">
        <f>H16</f>
        <v>21.53</v>
      </c>
      <c r="J16" s="99">
        <f>I16*(VLOOKUP(OpdateretÅrstal,'Prisliste tillæg'!$A$4:$C$61,3,FALSE)/VLOOKUP(Produktionsår,'Prisliste tillæg'!$A$5:$C$61,3,FALSE))</f>
        <v>35.226811733083608</v>
      </c>
    </row>
    <row r="17" spans="2:10" ht="12.75" customHeight="1" x14ac:dyDescent="0.3">
      <c r="B17" s="105" t="s">
        <v>78</v>
      </c>
      <c r="C17" s="285" t="s">
        <v>79</v>
      </c>
      <c r="D17" s="278"/>
      <c r="E17" s="278"/>
      <c r="F17" s="278"/>
      <c r="G17" s="279"/>
      <c r="H17" s="10">
        <v>2.56</v>
      </c>
      <c r="I17" s="73">
        <f>H17</f>
        <v>2.56</v>
      </c>
      <c r="J17" s="99">
        <f>I17*(VLOOKUP(OpdateretÅrstal,'Prisliste tillæg'!$A$4:$C$61,3,FALSE)/VLOOKUP(Produktionsår,'Prisliste tillæg'!$A$5:$C$61,3,FALSE))</f>
        <v>4.1886037174497925</v>
      </c>
    </row>
    <row r="18" spans="2:10" ht="12.75" customHeight="1" x14ac:dyDescent="0.3">
      <c r="B18" s="17"/>
      <c r="C18" s="291"/>
      <c r="D18" s="291"/>
      <c r="E18" s="291"/>
      <c r="F18" s="291"/>
      <c r="G18" s="291"/>
      <c r="H18" s="2"/>
      <c r="I18" s="74"/>
      <c r="J18" s="93"/>
    </row>
    <row r="19" spans="2:10" ht="12.75" customHeight="1" x14ac:dyDescent="0.3">
      <c r="B19" s="17"/>
      <c r="C19" s="203" t="s">
        <v>61</v>
      </c>
      <c r="D19" s="235"/>
      <c r="E19" s="235"/>
      <c r="F19" s="235"/>
      <c r="G19" s="204"/>
      <c r="H19" s="2"/>
      <c r="I19" s="73">
        <f>SUM(I12:I18)</f>
        <v>814.26</v>
      </c>
      <c r="J19" s="162">
        <f>I19*(VLOOKUP(OpdateretÅrstal,'Prisliste tillæg'!$A$4:$C$61,3,FALSE)/VLOOKUP(Produktionsår,'Prisliste tillæg'!$A$5:$C$61,3,FALSE))</f>
        <v>1332.2704933479172</v>
      </c>
    </row>
    <row r="20" spans="2:10" ht="12.75" customHeight="1" x14ac:dyDescent="0.3">
      <c r="B20" s="17"/>
      <c r="C20" s="203"/>
      <c r="D20" s="235"/>
      <c r="E20" s="235"/>
      <c r="F20" s="235"/>
      <c r="G20" s="204"/>
      <c r="H20" s="2"/>
      <c r="I20" s="74"/>
      <c r="J20" s="93"/>
    </row>
    <row r="21" spans="2:10" ht="12.75" customHeight="1" thickBot="1" x14ac:dyDescent="0.35">
      <c r="B21" s="40"/>
      <c r="C21" s="201" t="s">
        <v>80</v>
      </c>
      <c r="D21" s="244"/>
      <c r="E21" s="244"/>
      <c r="F21" s="244"/>
      <c r="G21" s="202"/>
      <c r="H21" s="41"/>
      <c r="I21" s="98">
        <f>I19/E6</f>
        <v>40.713000000000001</v>
      </c>
      <c r="J21" s="95">
        <f>I21*(VLOOKUP(OpdateretÅrstal,'Prisliste tillæg'!$A$4:$C$61,3,FALSE)/VLOOKUP(Produktionsår,'Prisliste tillæg'!$A$5:$C$61,3,FALSE))</f>
        <v>66.613524667395865</v>
      </c>
    </row>
    <row r="22" spans="2:10" ht="13.5" customHeight="1" x14ac:dyDescent="0.3"/>
  </sheetData>
  <mergeCells count="23">
    <mergeCell ref="A1:G1"/>
    <mergeCell ref="I1:M1"/>
    <mergeCell ref="E6:E7"/>
    <mergeCell ref="I6:J6"/>
    <mergeCell ref="I7:J7"/>
    <mergeCell ref="B6:B7"/>
    <mergeCell ref="C6:C7"/>
    <mergeCell ref="D6:D7"/>
    <mergeCell ref="G6:G7"/>
    <mergeCell ref="H6:H7"/>
    <mergeCell ref="F6:F7"/>
    <mergeCell ref="C19:G19"/>
    <mergeCell ref="C20:G20"/>
    <mergeCell ref="C21:G21"/>
    <mergeCell ref="C15:G15"/>
    <mergeCell ref="C16:G16"/>
    <mergeCell ref="C17:G17"/>
    <mergeCell ref="C9:G10"/>
    <mergeCell ref="C11:G11"/>
    <mergeCell ref="C12:G12"/>
    <mergeCell ref="C14:G14"/>
    <mergeCell ref="C18:G18"/>
    <mergeCell ref="C13:G13"/>
  </mergeCells>
  <pageMargins left="0.7" right="0.7" top="0.75" bottom="0.75" header="0.3" footer="0.3"/>
  <pageSetup paperSize="8"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Ark77">
    <tabColor theme="8" tint="0.39997558519241921"/>
  </sheetPr>
  <dimension ref="A1:M25"/>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0.4609375" bestFit="1" customWidth="1"/>
    <col min="11" max="11" width="10.4609375" customWidth="1"/>
    <col min="12" max="12" width="12.15234375" customWidth="1"/>
    <col min="13" max="13" width="12" customWidth="1"/>
  </cols>
  <sheetData>
    <row r="1" spans="1:13" ht="14" thickBot="1" x14ac:dyDescent="0.35">
      <c r="A1" s="303" t="s">
        <v>44</v>
      </c>
      <c r="B1" s="304"/>
      <c r="C1" s="304"/>
      <c r="D1" s="304"/>
      <c r="E1" s="304"/>
      <c r="F1" s="304"/>
      <c r="G1" s="304"/>
      <c r="H1" s="80">
        <v>76</v>
      </c>
      <c r="I1" s="304" t="s">
        <v>66</v>
      </c>
      <c r="J1" s="304"/>
      <c r="K1" s="304"/>
      <c r="L1" s="304"/>
      <c r="M1" s="305"/>
    </row>
    <row r="3" spans="1:13" x14ac:dyDescent="0.3">
      <c r="D3" s="124" t="s">
        <v>46</v>
      </c>
      <c r="E3" s="125">
        <v>2014</v>
      </c>
      <c r="F3" t="s">
        <v>67</v>
      </c>
    </row>
    <row r="5" spans="1:13" ht="14" thickBot="1" x14ac:dyDescent="0.35"/>
    <row r="6" spans="1:13" ht="12.75" customHeight="1" x14ac:dyDescent="0.3">
      <c r="B6" s="292" t="s">
        <v>84</v>
      </c>
      <c r="C6" s="265" t="str">
        <f>'Samle ark'!B66</f>
        <v>&gt;16 mm t.o.m. 23 mm</v>
      </c>
      <c r="D6" s="271" t="s">
        <v>68</v>
      </c>
      <c r="E6" s="261">
        <f>'Samle ark'!C71</f>
        <v>20</v>
      </c>
      <c r="F6" s="250" t="s">
        <v>63</v>
      </c>
      <c r="G6" s="273" t="s">
        <v>33</v>
      </c>
      <c r="H6" s="265" t="str">
        <f>'Samle ark'!D73</f>
        <v>fra 130 mm</v>
      </c>
      <c r="I6" s="227" t="s">
        <v>50</v>
      </c>
      <c r="J6" s="228"/>
    </row>
    <row r="7" spans="1:13" ht="14" thickBot="1" x14ac:dyDescent="0.35">
      <c r="B7" s="293"/>
      <c r="C7" s="266"/>
      <c r="D7" s="272"/>
      <c r="E7" s="262"/>
      <c r="F7" s="251"/>
      <c r="G7" s="274"/>
      <c r="H7" s="266"/>
      <c r="I7" s="229" t="str">
        <f>'Samle ark'!M50</f>
        <v>over 500 kvm</v>
      </c>
      <c r="J7" s="230"/>
    </row>
    <row r="8" spans="1:13" ht="14" thickBot="1" x14ac:dyDescent="0.35"/>
    <row r="9" spans="1:13" ht="12.75" customHeight="1" x14ac:dyDescent="0.3">
      <c r="B9" s="150"/>
      <c r="C9" s="294" t="str">
        <f>I1</f>
        <v>Brædde gulv</v>
      </c>
      <c r="D9" s="295"/>
      <c r="E9" s="295"/>
      <c r="F9" s="295"/>
      <c r="G9" s="296"/>
      <c r="H9" s="147">
        <f>Produktionsår</f>
        <v>2014</v>
      </c>
      <c r="I9" s="155"/>
      <c r="J9" s="122">
        <f>OpdateretÅrstal</f>
        <v>2025</v>
      </c>
    </row>
    <row r="10" spans="1:13" ht="12.75" customHeight="1" thickBot="1" x14ac:dyDescent="0.35">
      <c r="B10" s="151" t="s">
        <v>51</v>
      </c>
      <c r="C10" s="297"/>
      <c r="D10" s="298"/>
      <c r="E10" s="298"/>
      <c r="F10" s="298"/>
      <c r="G10" s="299"/>
      <c r="H10" s="148" t="s">
        <v>53</v>
      </c>
      <c r="I10" s="156" t="s">
        <v>54</v>
      </c>
      <c r="J10" s="123" t="s">
        <v>53</v>
      </c>
    </row>
    <row r="11" spans="1:13" ht="12.75" customHeight="1" x14ac:dyDescent="0.3">
      <c r="B11" s="139"/>
      <c r="C11" s="306" t="s">
        <v>52</v>
      </c>
      <c r="D11" s="306"/>
      <c r="E11" s="306"/>
      <c r="F11" s="306"/>
      <c r="G11" s="306"/>
      <c r="H11" s="140"/>
      <c r="I11" s="144"/>
      <c r="J11" s="161"/>
    </row>
    <row r="12" spans="1:13" ht="12.75" customHeight="1" x14ac:dyDescent="0.3">
      <c r="B12" s="139" t="s">
        <v>105</v>
      </c>
      <c r="C12" s="243" t="s">
        <v>70</v>
      </c>
      <c r="D12" s="243"/>
      <c r="E12" s="243"/>
      <c r="F12" s="243"/>
      <c r="G12" s="243"/>
      <c r="H12" s="140">
        <v>27.54</v>
      </c>
      <c r="I12" s="145">
        <f>H12*E6</f>
        <v>550.79999999999995</v>
      </c>
      <c r="J12" s="99">
        <f>I12*(VLOOKUP(OpdateretÅrstal,'Prisliste tillæg'!$A$4:$C$61,3,FALSE)/VLOOKUP(Produktionsår,'Prisliste tillæg'!$A$5:$C$61,3,FALSE))</f>
        <v>901.20426858255689</v>
      </c>
    </row>
    <row r="13" spans="1:13" ht="12.75" customHeight="1" x14ac:dyDescent="0.3">
      <c r="B13" s="9" t="s">
        <v>71</v>
      </c>
      <c r="C13" s="203" t="s">
        <v>60</v>
      </c>
      <c r="D13" s="235"/>
      <c r="E13" s="235"/>
      <c r="F13" s="235"/>
      <c r="G13" s="204"/>
      <c r="H13" s="10">
        <v>86.06</v>
      </c>
      <c r="I13" s="73">
        <f>H13</f>
        <v>86.06</v>
      </c>
      <c r="J13" s="99">
        <f>I13*(VLOOKUP(OpdateretÅrstal,'Prisliste tillæg'!$A$4:$C$61,3,FALSE)/VLOOKUP(Produktionsår,'Prisliste tillæg'!$A$5:$C$61,3,FALSE))</f>
        <v>140.80907653270671</v>
      </c>
    </row>
    <row r="14" spans="1:13" ht="12.75" customHeight="1" x14ac:dyDescent="0.3">
      <c r="B14" s="17" t="s">
        <v>72</v>
      </c>
      <c r="C14" s="243" t="s">
        <v>73</v>
      </c>
      <c r="D14" s="243"/>
      <c r="E14" s="243"/>
      <c r="F14" s="243"/>
      <c r="G14" s="243"/>
      <c r="H14" s="10">
        <v>14.71</v>
      </c>
      <c r="I14" s="73">
        <f>H14</f>
        <v>14.71</v>
      </c>
      <c r="J14" s="99">
        <f>I14*(VLOOKUP(OpdateretÅrstal,'Prisliste tillæg'!$A$4:$C$61,3,FALSE)/VLOOKUP(Produktionsår,'Prisliste tillæg'!$A$5:$C$61,3,FALSE))</f>
        <v>24.068109642065021</v>
      </c>
    </row>
    <row r="15" spans="1:13" ht="12.75" customHeight="1" x14ac:dyDescent="0.3">
      <c r="B15" s="105" t="s">
        <v>99</v>
      </c>
      <c r="C15" s="285" t="s">
        <v>75</v>
      </c>
      <c r="D15" s="278"/>
      <c r="E15" s="278"/>
      <c r="F15" s="278"/>
      <c r="G15" s="279"/>
      <c r="H15" s="10">
        <v>4.0999999999999996</v>
      </c>
      <c r="I15" s="73">
        <f>H15*E6</f>
        <v>82</v>
      </c>
      <c r="J15" s="99">
        <f>I15*(VLOOKUP(OpdateretÅrstal,'Prisliste tillæg'!$A$4:$C$61,3,FALSE)/VLOOKUP(Produktionsår,'Prisliste tillæg'!$A$5:$C$61,3,FALSE))</f>
        <v>134.16621282456367</v>
      </c>
    </row>
    <row r="16" spans="1:13" ht="12.75" customHeight="1" x14ac:dyDescent="0.3">
      <c r="B16" s="105" t="s">
        <v>76</v>
      </c>
      <c r="C16" s="285" t="s">
        <v>77</v>
      </c>
      <c r="D16" s="278"/>
      <c r="E16" s="278"/>
      <c r="F16" s="278"/>
      <c r="G16" s="279"/>
      <c r="H16" s="10">
        <v>21.53</v>
      </c>
      <c r="I16" s="73">
        <f>H16</f>
        <v>21.53</v>
      </c>
      <c r="J16" s="99">
        <f>I16*(VLOOKUP(OpdateretÅrstal,'Prisliste tillæg'!$A$4:$C$61,3,FALSE)/VLOOKUP(Produktionsår,'Prisliste tillæg'!$A$5:$C$61,3,FALSE))</f>
        <v>35.226811733083608</v>
      </c>
    </row>
    <row r="17" spans="2:10" ht="12.75" customHeight="1" x14ac:dyDescent="0.3">
      <c r="B17" s="105" t="s">
        <v>78</v>
      </c>
      <c r="C17" s="285" t="s">
        <v>79</v>
      </c>
      <c r="D17" s="278"/>
      <c r="E17" s="278"/>
      <c r="F17" s="278"/>
      <c r="G17" s="279"/>
      <c r="H17" s="10">
        <v>2.56</v>
      </c>
      <c r="I17" s="73">
        <f>H17</f>
        <v>2.56</v>
      </c>
      <c r="J17" s="99">
        <f>I17*(VLOOKUP(OpdateretÅrstal,'Prisliste tillæg'!$A$4:$C$61,3,FALSE)/VLOOKUP(Produktionsår,'Prisliste tillæg'!$A$5:$C$61,3,FALSE))</f>
        <v>4.1886037174497925</v>
      </c>
    </row>
    <row r="18" spans="2:10" ht="12.75" customHeight="1" x14ac:dyDescent="0.3">
      <c r="B18" s="17"/>
      <c r="C18" s="291"/>
      <c r="D18" s="291"/>
      <c r="E18" s="291"/>
      <c r="F18" s="291"/>
      <c r="G18" s="291"/>
      <c r="H18" s="2"/>
      <c r="I18" s="74"/>
      <c r="J18" s="93"/>
    </row>
    <row r="19" spans="2:10" ht="12.75" customHeight="1" x14ac:dyDescent="0.3">
      <c r="B19" s="17"/>
      <c r="C19" s="203" t="s">
        <v>61</v>
      </c>
      <c r="D19" s="235"/>
      <c r="E19" s="235"/>
      <c r="F19" s="235"/>
      <c r="G19" s="204"/>
      <c r="H19" s="2"/>
      <c r="I19" s="73">
        <f>SUM(I12:I18)</f>
        <v>757.65999999999985</v>
      </c>
      <c r="J19" s="162">
        <f>I19*(VLOOKUP(OpdateretÅrstal,'Prisliste tillæg'!$A$4:$C$61,3,FALSE)/VLOOKUP(Produktionsår,'Prisliste tillæg'!$A$5:$C$61,3,FALSE))</f>
        <v>1239.6630830324254</v>
      </c>
    </row>
    <row r="20" spans="2:10" ht="12.75" customHeight="1" x14ac:dyDescent="0.3">
      <c r="B20" s="17"/>
      <c r="C20" s="203"/>
      <c r="D20" s="235"/>
      <c r="E20" s="235"/>
      <c r="F20" s="235"/>
      <c r="G20" s="204"/>
      <c r="H20" s="2"/>
      <c r="I20" s="74"/>
      <c r="J20" s="93"/>
    </row>
    <row r="21" spans="2:10" ht="12.75" customHeight="1" thickBot="1" x14ac:dyDescent="0.35">
      <c r="B21" s="40"/>
      <c r="C21" s="201" t="s">
        <v>80</v>
      </c>
      <c r="D21" s="244"/>
      <c r="E21" s="244"/>
      <c r="F21" s="244"/>
      <c r="G21" s="202"/>
      <c r="H21" s="41"/>
      <c r="I21" s="98">
        <f>I19/E6</f>
        <v>37.882999999999996</v>
      </c>
      <c r="J21" s="95">
        <f>I21*(VLOOKUP(OpdateretÅrstal,'Prisliste tillæg'!$A$4:$C$61,3,FALSE)/VLOOKUP(Produktionsår,'Prisliste tillæg'!$A$5:$C$61,3,FALSE))</f>
        <v>61.983154151621278</v>
      </c>
    </row>
    <row r="22" spans="2:10" ht="12.75" customHeight="1" x14ac:dyDescent="0.3"/>
    <row r="23" spans="2:10" ht="12.75" customHeight="1" x14ac:dyDescent="0.3"/>
    <row r="24" spans="2:10" ht="12.75" customHeight="1" x14ac:dyDescent="0.3"/>
    <row r="25" spans="2:10" ht="12.75" customHeight="1" x14ac:dyDescent="0.3"/>
  </sheetData>
  <mergeCells count="23">
    <mergeCell ref="A1:G1"/>
    <mergeCell ref="I1:M1"/>
    <mergeCell ref="E6:E7"/>
    <mergeCell ref="I6:J6"/>
    <mergeCell ref="I7:J7"/>
    <mergeCell ref="B6:B7"/>
    <mergeCell ref="C6:C7"/>
    <mergeCell ref="D6:D7"/>
    <mergeCell ref="G6:G7"/>
    <mergeCell ref="H6:H7"/>
    <mergeCell ref="F6:F7"/>
    <mergeCell ref="C19:G19"/>
    <mergeCell ref="C20:G20"/>
    <mergeCell ref="C21:G21"/>
    <mergeCell ref="C15:G15"/>
    <mergeCell ref="C16:G16"/>
    <mergeCell ref="C17:G17"/>
    <mergeCell ref="C9:G10"/>
    <mergeCell ref="C11:G11"/>
    <mergeCell ref="C12:G12"/>
    <mergeCell ref="C14:G14"/>
    <mergeCell ref="C18:G18"/>
    <mergeCell ref="C13:G13"/>
  </mergeCells>
  <pageMargins left="0.7" right="0.7" top="0.75" bottom="0.75" header="0.3" footer="0.3"/>
  <pageSetup paperSize="8"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Ark78">
    <tabColor theme="8" tint="0.39997558519241921"/>
  </sheetPr>
  <dimension ref="A1:M21"/>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0.4609375" bestFit="1" customWidth="1"/>
    <col min="11" max="11" width="9.4609375" customWidth="1"/>
    <col min="12" max="13" width="12.15234375" customWidth="1"/>
  </cols>
  <sheetData>
    <row r="1" spans="1:13" ht="14" thickBot="1" x14ac:dyDescent="0.35">
      <c r="A1" s="303" t="s">
        <v>44</v>
      </c>
      <c r="B1" s="304"/>
      <c r="C1" s="304"/>
      <c r="D1" s="304"/>
      <c r="E1" s="304"/>
      <c r="F1" s="304"/>
      <c r="G1" s="304"/>
      <c r="H1" s="80">
        <v>77</v>
      </c>
      <c r="I1" s="304" t="s">
        <v>66</v>
      </c>
      <c r="J1" s="304"/>
      <c r="K1" s="304"/>
      <c r="L1" s="304"/>
      <c r="M1" s="305"/>
    </row>
    <row r="3" spans="1:13" x14ac:dyDescent="0.3">
      <c r="D3" s="124" t="s">
        <v>46</v>
      </c>
      <c r="E3" s="125">
        <v>2014</v>
      </c>
      <c r="F3" t="s">
        <v>67</v>
      </c>
    </row>
    <row r="5" spans="1:13" ht="14" thickBot="1" x14ac:dyDescent="0.35"/>
    <row r="6" spans="1:13" ht="12.75" customHeight="1" x14ac:dyDescent="0.3">
      <c r="B6" s="292" t="s">
        <v>84</v>
      </c>
      <c r="C6" s="265" t="str">
        <f>'Samle ark'!B66</f>
        <v>&gt;16 mm t.o.m. 23 mm</v>
      </c>
      <c r="D6" s="271" t="s">
        <v>68</v>
      </c>
      <c r="E6" s="261">
        <f>'Samle ark'!C71</f>
        <v>20</v>
      </c>
      <c r="F6" s="250" t="s">
        <v>63</v>
      </c>
      <c r="G6" s="273" t="s">
        <v>33</v>
      </c>
      <c r="H6" s="265" t="str">
        <f>'Samle ark'!D74</f>
        <v>fra 150mm t.o.m. 210 mm</v>
      </c>
      <c r="I6" s="227" t="s">
        <v>50</v>
      </c>
      <c r="J6" s="228"/>
    </row>
    <row r="7" spans="1:13" ht="14" thickBot="1" x14ac:dyDescent="0.35">
      <c r="B7" s="293"/>
      <c r="C7" s="266"/>
      <c r="D7" s="272"/>
      <c r="E7" s="262"/>
      <c r="F7" s="251"/>
      <c r="G7" s="274"/>
      <c r="H7" s="266"/>
      <c r="I7" s="229" t="str">
        <f>'Samle ark'!M50</f>
        <v>over 500 kvm</v>
      </c>
      <c r="J7" s="230"/>
    </row>
    <row r="8" spans="1:13" ht="14" thickBot="1" x14ac:dyDescent="0.35"/>
    <row r="9" spans="1:13" ht="12.75" customHeight="1" x14ac:dyDescent="0.3">
      <c r="B9" s="150"/>
      <c r="C9" s="294" t="str">
        <f>I1</f>
        <v>Brædde gulv</v>
      </c>
      <c r="D9" s="295"/>
      <c r="E9" s="295"/>
      <c r="F9" s="295"/>
      <c r="G9" s="296"/>
      <c r="H9" s="147">
        <f>Produktionsår</f>
        <v>2014</v>
      </c>
      <c r="I9" s="155"/>
      <c r="J9" s="122">
        <f>OpdateretÅrstal</f>
        <v>2025</v>
      </c>
    </row>
    <row r="10" spans="1:13" ht="12.75" customHeight="1" thickBot="1" x14ac:dyDescent="0.35">
      <c r="B10" s="151" t="s">
        <v>51</v>
      </c>
      <c r="C10" s="297"/>
      <c r="D10" s="298"/>
      <c r="E10" s="298"/>
      <c r="F10" s="298"/>
      <c r="G10" s="299"/>
      <c r="H10" s="148" t="s">
        <v>53</v>
      </c>
      <c r="I10" s="156" t="s">
        <v>54</v>
      </c>
      <c r="J10" s="123" t="s">
        <v>53</v>
      </c>
    </row>
    <row r="11" spans="1:13" ht="12.75" customHeight="1" x14ac:dyDescent="0.3">
      <c r="B11" s="139"/>
      <c r="C11" s="306" t="s">
        <v>52</v>
      </c>
      <c r="D11" s="306"/>
      <c r="E11" s="306"/>
      <c r="F11" s="306"/>
      <c r="G11" s="306"/>
      <c r="H11" s="140"/>
      <c r="I11" s="144"/>
      <c r="J11" s="161"/>
    </row>
    <row r="12" spans="1:13" ht="12.75" customHeight="1" x14ac:dyDescent="0.3">
      <c r="B12" s="139" t="s">
        <v>106</v>
      </c>
      <c r="C12" s="243" t="s">
        <v>70</v>
      </c>
      <c r="D12" s="243"/>
      <c r="E12" s="243"/>
      <c r="F12" s="243"/>
      <c r="G12" s="243"/>
      <c r="H12" s="140">
        <v>24.65</v>
      </c>
      <c r="I12" s="145">
        <f>H12*E6</f>
        <v>493</v>
      </c>
      <c r="J12" s="99">
        <f>I12*(VLOOKUP(OpdateretÅrstal,'Prisliste tillæg'!$A$4:$C$61,3,FALSE)/VLOOKUP(Produktionsår,'Prisliste tillæg'!$A$5:$C$61,3,FALSE))</f>
        <v>806.63345027451089</v>
      </c>
    </row>
    <row r="13" spans="1:13" ht="12.75" customHeight="1" x14ac:dyDescent="0.3">
      <c r="B13" s="9" t="s">
        <v>71</v>
      </c>
      <c r="C13" s="203" t="s">
        <v>60</v>
      </c>
      <c r="D13" s="235"/>
      <c r="E13" s="235"/>
      <c r="F13" s="235"/>
      <c r="G13" s="204"/>
      <c r="H13" s="10">
        <v>86.06</v>
      </c>
      <c r="I13" s="73">
        <f>H13</f>
        <v>86.06</v>
      </c>
      <c r="J13" s="99">
        <f>I13*(VLOOKUP(OpdateretÅrstal,'Prisliste tillæg'!$A$4:$C$61,3,FALSE)/VLOOKUP(Produktionsår,'Prisliste tillæg'!$A$5:$C$61,3,FALSE))</f>
        <v>140.80907653270671</v>
      </c>
    </row>
    <row r="14" spans="1:13" ht="12.75" customHeight="1" x14ac:dyDescent="0.3">
      <c r="B14" s="17" t="s">
        <v>72</v>
      </c>
      <c r="C14" s="243" t="s">
        <v>73</v>
      </c>
      <c r="D14" s="243"/>
      <c r="E14" s="243"/>
      <c r="F14" s="243"/>
      <c r="G14" s="243"/>
      <c r="H14" s="10">
        <v>14.71</v>
      </c>
      <c r="I14" s="73">
        <f>H14</f>
        <v>14.71</v>
      </c>
      <c r="J14" s="99">
        <f>I14*(VLOOKUP(OpdateretÅrstal,'Prisliste tillæg'!$A$4:$C$61,3,FALSE)/VLOOKUP(Produktionsår,'Prisliste tillæg'!$A$5:$C$61,3,FALSE))</f>
        <v>24.068109642065021</v>
      </c>
    </row>
    <row r="15" spans="1:13" ht="12.75" customHeight="1" x14ac:dyDescent="0.3">
      <c r="B15" s="105" t="s">
        <v>99</v>
      </c>
      <c r="C15" s="285" t="s">
        <v>75</v>
      </c>
      <c r="D15" s="278"/>
      <c r="E15" s="278"/>
      <c r="F15" s="278"/>
      <c r="G15" s="279"/>
      <c r="H15" s="10">
        <v>4.0999999999999996</v>
      </c>
      <c r="I15" s="73">
        <f>H15*E6</f>
        <v>82</v>
      </c>
      <c r="J15" s="99">
        <f>I15*(VLOOKUP(OpdateretÅrstal,'Prisliste tillæg'!$A$4:$C$61,3,FALSE)/VLOOKUP(Produktionsår,'Prisliste tillæg'!$A$5:$C$61,3,FALSE))</f>
        <v>134.16621282456367</v>
      </c>
    </row>
    <row r="16" spans="1:13" ht="12.75" customHeight="1" x14ac:dyDescent="0.3">
      <c r="B16" s="105" t="s">
        <v>76</v>
      </c>
      <c r="C16" s="285" t="s">
        <v>77</v>
      </c>
      <c r="D16" s="278"/>
      <c r="E16" s="278"/>
      <c r="F16" s="278"/>
      <c r="G16" s="279"/>
      <c r="H16" s="10">
        <v>21.53</v>
      </c>
      <c r="I16" s="73">
        <f>H16</f>
        <v>21.53</v>
      </c>
      <c r="J16" s="99">
        <f>I16*(VLOOKUP(OpdateretÅrstal,'Prisliste tillæg'!$A$4:$C$61,3,FALSE)/VLOOKUP(Produktionsår,'Prisliste tillæg'!$A$5:$C$61,3,FALSE))</f>
        <v>35.226811733083608</v>
      </c>
    </row>
    <row r="17" spans="2:10" ht="12.75" customHeight="1" x14ac:dyDescent="0.3">
      <c r="B17" s="105" t="s">
        <v>78</v>
      </c>
      <c r="C17" s="285" t="s">
        <v>79</v>
      </c>
      <c r="D17" s="278"/>
      <c r="E17" s="278"/>
      <c r="F17" s="278"/>
      <c r="G17" s="279"/>
      <c r="H17" s="10">
        <v>2.56</v>
      </c>
      <c r="I17" s="73">
        <f>H17</f>
        <v>2.56</v>
      </c>
      <c r="J17" s="99">
        <f>I17*(VLOOKUP(OpdateretÅrstal,'Prisliste tillæg'!$A$4:$C$61,3,FALSE)/VLOOKUP(Produktionsår,'Prisliste tillæg'!$A$5:$C$61,3,FALSE))</f>
        <v>4.1886037174497925</v>
      </c>
    </row>
    <row r="18" spans="2:10" ht="12.75" customHeight="1" x14ac:dyDescent="0.3">
      <c r="B18" s="17"/>
      <c r="C18" s="291"/>
      <c r="D18" s="291"/>
      <c r="E18" s="291"/>
      <c r="F18" s="291"/>
      <c r="G18" s="291"/>
      <c r="H18" s="2"/>
      <c r="I18" s="74"/>
      <c r="J18" s="93"/>
    </row>
    <row r="19" spans="2:10" ht="12.75" customHeight="1" x14ac:dyDescent="0.3">
      <c r="B19" s="17"/>
      <c r="C19" s="203" t="s">
        <v>61</v>
      </c>
      <c r="D19" s="235"/>
      <c r="E19" s="235"/>
      <c r="F19" s="235"/>
      <c r="G19" s="204"/>
      <c r="H19" s="2"/>
      <c r="I19" s="73">
        <f>SUM(I12:I18)</f>
        <v>699.8599999999999</v>
      </c>
      <c r="J19" s="162">
        <f>I19*(VLOOKUP(OpdateretÅrstal,'Prisliste tillæg'!$A$4:$C$61,3,FALSE)/VLOOKUP(Produktionsår,'Prisliste tillæg'!$A$5:$C$61,3,FALSE))</f>
        <v>1145.0922647243794</v>
      </c>
    </row>
    <row r="20" spans="2:10" ht="12.75" customHeight="1" x14ac:dyDescent="0.3">
      <c r="B20" s="17"/>
      <c r="C20" s="203"/>
      <c r="D20" s="235"/>
      <c r="E20" s="235"/>
      <c r="F20" s="235"/>
      <c r="G20" s="204"/>
      <c r="H20" s="2"/>
      <c r="I20" s="74"/>
      <c r="J20" s="93"/>
    </row>
    <row r="21" spans="2:10" ht="12.75" customHeight="1" thickBot="1" x14ac:dyDescent="0.35">
      <c r="B21" s="40"/>
      <c r="C21" s="201" t="s">
        <v>80</v>
      </c>
      <c r="D21" s="244"/>
      <c r="E21" s="244"/>
      <c r="F21" s="244"/>
      <c r="G21" s="202"/>
      <c r="H21" s="41"/>
      <c r="I21" s="98">
        <f>I19/E6</f>
        <v>34.992999999999995</v>
      </c>
      <c r="J21" s="95">
        <f>I21*(VLOOKUP(OpdateretÅrstal,'Prisliste tillæg'!$A$4:$C$61,3,FALSE)/VLOOKUP(Produktionsår,'Prisliste tillæg'!$A$5:$C$61,3,FALSE))</f>
        <v>57.254613236218972</v>
      </c>
    </row>
  </sheetData>
  <mergeCells count="23">
    <mergeCell ref="A1:G1"/>
    <mergeCell ref="I1:M1"/>
    <mergeCell ref="E6:E7"/>
    <mergeCell ref="I6:J6"/>
    <mergeCell ref="I7:J7"/>
    <mergeCell ref="B6:B7"/>
    <mergeCell ref="C6:C7"/>
    <mergeCell ref="D6:D7"/>
    <mergeCell ref="G6:G7"/>
    <mergeCell ref="H6:H7"/>
    <mergeCell ref="F6:F7"/>
    <mergeCell ref="C19:G19"/>
    <mergeCell ref="C20:G20"/>
    <mergeCell ref="C21:G21"/>
    <mergeCell ref="C15:G15"/>
    <mergeCell ref="C16:G16"/>
    <mergeCell ref="C17:G17"/>
    <mergeCell ref="C9:G10"/>
    <mergeCell ref="C11:G11"/>
    <mergeCell ref="C12:G12"/>
    <mergeCell ref="C14:G14"/>
    <mergeCell ref="C18:G18"/>
    <mergeCell ref="C13:G13"/>
  </mergeCells>
  <pageMargins left="0.7" right="0.7" top="0.75" bottom="0.75" header="0.3" footer="0.3"/>
  <pageSetup paperSize="8"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Ark79">
    <tabColor theme="8" tint="0.39997558519241921"/>
  </sheetPr>
  <dimension ref="A1:M22"/>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2.15234375" bestFit="1" customWidth="1"/>
    <col min="11" max="11" width="9.4609375" customWidth="1"/>
    <col min="12" max="13" width="12.15234375" customWidth="1"/>
  </cols>
  <sheetData>
    <row r="1" spans="1:13" ht="14" thickBot="1" x14ac:dyDescent="0.35">
      <c r="A1" s="303" t="s">
        <v>44</v>
      </c>
      <c r="B1" s="304"/>
      <c r="C1" s="304"/>
      <c r="D1" s="304"/>
      <c r="E1" s="304"/>
      <c r="F1" s="304"/>
      <c r="G1" s="304"/>
      <c r="H1" s="80">
        <v>78</v>
      </c>
      <c r="I1" s="304" t="s">
        <v>66</v>
      </c>
      <c r="J1" s="304"/>
      <c r="K1" s="304"/>
      <c r="L1" s="304"/>
      <c r="M1" s="305"/>
    </row>
    <row r="3" spans="1:13" x14ac:dyDescent="0.3">
      <c r="D3" s="124" t="s">
        <v>46</v>
      </c>
      <c r="E3" s="125">
        <v>2014</v>
      </c>
      <c r="F3" t="s">
        <v>67</v>
      </c>
    </row>
    <row r="5" spans="1:13" ht="14" thickBot="1" x14ac:dyDescent="0.35"/>
    <row r="6" spans="1:13" ht="12.75" customHeight="1" x14ac:dyDescent="0.3">
      <c r="B6" s="292" t="s">
        <v>84</v>
      </c>
      <c r="C6" s="265" t="str">
        <f>'Samle ark'!B66</f>
        <v>&gt;16 mm t.o.m. 23 mm</v>
      </c>
      <c r="D6" s="271" t="s">
        <v>68</v>
      </c>
      <c r="E6" s="261">
        <f>'Samle ark'!C76</f>
        <v>100</v>
      </c>
      <c r="F6" s="250" t="s">
        <v>63</v>
      </c>
      <c r="G6" s="273" t="s">
        <v>33</v>
      </c>
      <c r="H6" s="265" t="str">
        <f>'Samle ark'!D76</f>
        <v>fra 60 mm</v>
      </c>
      <c r="I6" s="227" t="s">
        <v>50</v>
      </c>
      <c r="J6" s="228"/>
    </row>
    <row r="7" spans="1:13" ht="14" thickBot="1" x14ac:dyDescent="0.35">
      <c r="B7" s="293"/>
      <c r="C7" s="266"/>
      <c r="D7" s="272"/>
      <c r="E7" s="262"/>
      <c r="F7" s="251"/>
      <c r="G7" s="274"/>
      <c r="H7" s="266"/>
      <c r="I7" s="229" t="str">
        <f>'Samle ark'!M50</f>
        <v>over 500 kvm</v>
      </c>
      <c r="J7" s="230"/>
    </row>
    <row r="8" spans="1:13" ht="14" thickBot="1" x14ac:dyDescent="0.35"/>
    <row r="9" spans="1:13" ht="12.75" customHeight="1" x14ac:dyDescent="0.3">
      <c r="B9" s="150"/>
      <c r="C9" s="294" t="str">
        <f>I1</f>
        <v>Brædde gulv</v>
      </c>
      <c r="D9" s="295"/>
      <c r="E9" s="295"/>
      <c r="F9" s="295"/>
      <c r="G9" s="296"/>
      <c r="H9" s="147">
        <f>Produktionsår</f>
        <v>2014</v>
      </c>
      <c r="I9" s="155"/>
      <c r="J9" s="122">
        <f>OpdateretÅrstal</f>
        <v>2025</v>
      </c>
    </row>
    <row r="10" spans="1:13" ht="12.75" customHeight="1" thickBot="1" x14ac:dyDescent="0.35">
      <c r="B10" s="151" t="s">
        <v>51</v>
      </c>
      <c r="C10" s="297"/>
      <c r="D10" s="298"/>
      <c r="E10" s="298"/>
      <c r="F10" s="298"/>
      <c r="G10" s="299"/>
      <c r="H10" s="148" t="s">
        <v>53</v>
      </c>
      <c r="I10" s="156" t="s">
        <v>54</v>
      </c>
      <c r="J10" s="123" t="s">
        <v>53</v>
      </c>
    </row>
    <row r="11" spans="1:13" ht="12.75" customHeight="1" x14ac:dyDescent="0.3">
      <c r="B11" s="139"/>
      <c r="C11" s="306" t="s">
        <v>52</v>
      </c>
      <c r="D11" s="306"/>
      <c r="E11" s="306"/>
      <c r="F11" s="306"/>
      <c r="G11" s="306"/>
      <c r="H11" s="140"/>
      <c r="I11" s="144"/>
      <c r="J11" s="161"/>
    </row>
    <row r="12" spans="1:13" ht="12.75" customHeight="1" x14ac:dyDescent="0.3">
      <c r="B12" s="139" t="s">
        <v>103</v>
      </c>
      <c r="C12" s="243" t="s">
        <v>70</v>
      </c>
      <c r="D12" s="243"/>
      <c r="E12" s="243"/>
      <c r="F12" s="243"/>
      <c r="G12" s="243"/>
      <c r="H12" s="140">
        <v>38.96</v>
      </c>
      <c r="I12" s="145">
        <f>H12*E6</f>
        <v>3896</v>
      </c>
      <c r="J12" s="99">
        <f>I12*(VLOOKUP(OpdateretÅrstal,'Prisliste tillæg'!$A$4:$C$61,3,FALSE)/VLOOKUP(Produktionsår,'Prisliste tillæg'!$A$5:$C$61,3,FALSE))</f>
        <v>6374.5312824939028</v>
      </c>
    </row>
    <row r="13" spans="1:13" ht="12.75" customHeight="1" x14ac:dyDescent="0.3">
      <c r="B13" s="9" t="s">
        <v>71</v>
      </c>
      <c r="C13" s="203" t="s">
        <v>60</v>
      </c>
      <c r="D13" s="235"/>
      <c r="E13" s="235"/>
      <c r="F13" s="235"/>
      <c r="G13" s="204"/>
      <c r="H13" s="10">
        <v>86.06</v>
      </c>
      <c r="I13" s="73">
        <f>H13</f>
        <v>86.06</v>
      </c>
      <c r="J13" s="99">
        <f>I13*(VLOOKUP(OpdateretÅrstal,'Prisliste tillæg'!$A$4:$C$61,3,FALSE)/VLOOKUP(Produktionsår,'Prisliste tillæg'!$A$5:$C$61,3,FALSE))</f>
        <v>140.80907653270671</v>
      </c>
    </row>
    <row r="14" spans="1:13" ht="12.75" customHeight="1" x14ac:dyDescent="0.3">
      <c r="B14" s="17" t="s">
        <v>72</v>
      </c>
      <c r="C14" s="243" t="s">
        <v>73</v>
      </c>
      <c r="D14" s="243"/>
      <c r="E14" s="243"/>
      <c r="F14" s="243"/>
      <c r="G14" s="243"/>
      <c r="H14" s="10">
        <v>14.71</v>
      </c>
      <c r="I14" s="73">
        <f>H14</f>
        <v>14.71</v>
      </c>
      <c r="J14" s="99">
        <f>I14*(VLOOKUP(OpdateretÅrstal,'Prisliste tillæg'!$A$4:$C$61,3,FALSE)/VLOOKUP(Produktionsår,'Prisliste tillæg'!$A$5:$C$61,3,FALSE))</f>
        <v>24.068109642065021</v>
      </c>
    </row>
    <row r="15" spans="1:13" ht="12.75" customHeight="1" x14ac:dyDescent="0.3">
      <c r="B15" s="105" t="s">
        <v>99</v>
      </c>
      <c r="C15" s="285" t="s">
        <v>75</v>
      </c>
      <c r="D15" s="278"/>
      <c r="E15" s="278"/>
      <c r="F15" s="278"/>
      <c r="G15" s="279"/>
      <c r="H15" s="10">
        <v>4.0999999999999996</v>
      </c>
      <c r="I15" s="73">
        <f>H15*E6</f>
        <v>409.99999999999994</v>
      </c>
      <c r="J15" s="99">
        <f>I15*(VLOOKUP(OpdateretÅrstal,'Prisliste tillæg'!$A$4:$C$61,3,FALSE)/VLOOKUP(Produktionsår,'Prisliste tillæg'!$A$5:$C$61,3,FALSE))</f>
        <v>670.83106412281825</v>
      </c>
    </row>
    <row r="16" spans="1:13" ht="12.75" customHeight="1" x14ac:dyDescent="0.3">
      <c r="B16" s="105" t="s">
        <v>76</v>
      </c>
      <c r="C16" s="285" t="s">
        <v>77</v>
      </c>
      <c r="D16" s="278"/>
      <c r="E16" s="278"/>
      <c r="F16" s="278"/>
      <c r="G16" s="279"/>
      <c r="H16" s="10">
        <v>21.53</v>
      </c>
      <c r="I16" s="73">
        <f>H16</f>
        <v>21.53</v>
      </c>
      <c r="J16" s="99">
        <f>I16*(VLOOKUP(OpdateretÅrstal,'Prisliste tillæg'!$A$4:$C$61,3,FALSE)/VLOOKUP(Produktionsår,'Prisliste tillæg'!$A$5:$C$61,3,FALSE))</f>
        <v>35.226811733083608</v>
      </c>
    </row>
    <row r="17" spans="2:10" ht="12.75" customHeight="1" x14ac:dyDescent="0.3">
      <c r="B17" s="105" t="s">
        <v>78</v>
      </c>
      <c r="C17" s="285" t="s">
        <v>79</v>
      </c>
      <c r="D17" s="278"/>
      <c r="E17" s="278"/>
      <c r="F17" s="278"/>
      <c r="G17" s="279"/>
      <c r="H17" s="10">
        <v>2.56</v>
      </c>
      <c r="I17" s="73">
        <f>H17</f>
        <v>2.56</v>
      </c>
      <c r="J17" s="99">
        <f>I17*(VLOOKUP(OpdateretÅrstal,'Prisliste tillæg'!$A$4:$C$61,3,FALSE)/VLOOKUP(Produktionsår,'Prisliste tillæg'!$A$5:$C$61,3,FALSE))</f>
        <v>4.1886037174497925</v>
      </c>
    </row>
    <row r="18" spans="2:10" ht="12.75" customHeight="1" x14ac:dyDescent="0.3">
      <c r="B18" s="17"/>
      <c r="C18" s="291"/>
      <c r="D18" s="291"/>
      <c r="E18" s="291"/>
      <c r="F18" s="291"/>
      <c r="G18" s="291"/>
      <c r="H18" s="2"/>
      <c r="I18" s="74"/>
      <c r="J18" s="93"/>
    </row>
    <row r="19" spans="2:10" ht="12.75" customHeight="1" x14ac:dyDescent="0.3">
      <c r="B19" s="17"/>
      <c r="C19" s="203" t="s">
        <v>61</v>
      </c>
      <c r="D19" s="235"/>
      <c r="E19" s="235"/>
      <c r="F19" s="235"/>
      <c r="G19" s="204"/>
      <c r="H19" s="2"/>
      <c r="I19" s="73">
        <f>SUM(I12:I18)</f>
        <v>4430.8599999999997</v>
      </c>
      <c r="J19" s="162">
        <f>I19*(VLOOKUP(OpdateretÅrstal,'Prisliste tillæg'!$A$4:$C$61,3,FALSE)/VLOOKUP(Produktionsår,'Prisliste tillæg'!$A$5:$C$61,3,FALSE))</f>
        <v>7249.654948242026</v>
      </c>
    </row>
    <row r="20" spans="2:10" ht="12.75" customHeight="1" x14ac:dyDescent="0.3">
      <c r="B20" s="17"/>
      <c r="C20" s="203"/>
      <c r="D20" s="235"/>
      <c r="E20" s="235"/>
      <c r="F20" s="235"/>
      <c r="G20" s="204"/>
      <c r="H20" s="2"/>
      <c r="I20" s="74"/>
      <c r="J20" s="93"/>
    </row>
    <row r="21" spans="2:10" ht="12.75" customHeight="1" thickBot="1" x14ac:dyDescent="0.35">
      <c r="B21" s="40"/>
      <c r="C21" s="201" t="s">
        <v>80</v>
      </c>
      <c r="D21" s="244"/>
      <c r="E21" s="244"/>
      <c r="F21" s="244"/>
      <c r="G21" s="202"/>
      <c r="H21" s="41"/>
      <c r="I21" s="98">
        <f>I19/E6</f>
        <v>44.308599999999998</v>
      </c>
      <c r="J21" s="95">
        <f>I21*(VLOOKUP(OpdateretÅrstal,'Prisliste tillæg'!$A$4:$C$61,3,FALSE)/VLOOKUP(Produktionsår,'Prisliste tillæg'!$A$5:$C$61,3,FALSE))</f>
        <v>72.496549482420264</v>
      </c>
    </row>
    <row r="22" spans="2:10" ht="13.5" customHeight="1" x14ac:dyDescent="0.3"/>
  </sheetData>
  <mergeCells count="23">
    <mergeCell ref="A1:G1"/>
    <mergeCell ref="I1:M1"/>
    <mergeCell ref="E6:E7"/>
    <mergeCell ref="I6:J6"/>
    <mergeCell ref="I7:J7"/>
    <mergeCell ref="B6:B7"/>
    <mergeCell ref="C6:C7"/>
    <mergeCell ref="D6:D7"/>
    <mergeCell ref="G6:G7"/>
    <mergeCell ref="H6:H7"/>
    <mergeCell ref="F6:F7"/>
    <mergeCell ref="C19:G19"/>
    <mergeCell ref="C20:G20"/>
    <mergeCell ref="C21:G21"/>
    <mergeCell ref="C15:G15"/>
    <mergeCell ref="C16:G16"/>
    <mergeCell ref="C17:G17"/>
    <mergeCell ref="C9:G10"/>
    <mergeCell ref="C11:G11"/>
    <mergeCell ref="C12:G12"/>
    <mergeCell ref="C14:G14"/>
    <mergeCell ref="C18:G18"/>
    <mergeCell ref="C13:G13"/>
  </mergeCells>
  <pageMargins left="0.7" right="0.7" top="0.75" bottom="0.75" header="0.3" footer="0.3"/>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tabColor rgb="FF0000FF"/>
  </sheetPr>
  <dimension ref="A1:K26"/>
  <sheetViews>
    <sheetView workbookViewId="0">
      <selection activeCell="D6" sqref="D6:D7"/>
    </sheetView>
  </sheetViews>
  <sheetFormatPr defaultRowHeight="13.5" x14ac:dyDescent="0.3"/>
  <cols>
    <col min="3" max="3" width="12.23046875" customWidth="1"/>
    <col min="5" max="5" width="21.61328125" customWidth="1"/>
    <col min="6" max="6" width="9.4609375" customWidth="1"/>
    <col min="7" max="9" width="10.4609375" customWidth="1"/>
    <col min="10" max="10" width="12.15234375" customWidth="1"/>
    <col min="11" max="11" width="12" customWidth="1"/>
  </cols>
  <sheetData>
    <row r="1" spans="1:11" ht="14" thickBot="1" x14ac:dyDescent="0.35">
      <c r="A1" s="255" t="s">
        <v>44</v>
      </c>
      <c r="B1" s="256"/>
      <c r="C1" s="256"/>
      <c r="D1" s="256"/>
      <c r="E1" s="256"/>
      <c r="F1" s="78">
        <v>7</v>
      </c>
      <c r="G1" s="256" t="s">
        <v>45</v>
      </c>
      <c r="H1" s="256"/>
      <c r="I1" s="256"/>
      <c r="J1" s="256"/>
      <c r="K1" s="257"/>
    </row>
    <row r="3" spans="1:11" x14ac:dyDescent="0.3">
      <c r="C3" s="124" t="s">
        <v>46</v>
      </c>
      <c r="D3">
        <v>2014</v>
      </c>
      <c r="E3" t="s">
        <v>47</v>
      </c>
    </row>
    <row r="5" spans="1:11" ht="14" thickBot="1" x14ac:dyDescent="0.35"/>
    <row r="6" spans="1:11" x14ac:dyDescent="0.3">
      <c r="B6" s="223" t="s">
        <v>48</v>
      </c>
      <c r="C6" s="224"/>
      <c r="D6" s="248">
        <f>'Samle ark'!D41</f>
        <v>5</v>
      </c>
      <c r="E6" s="250" t="s">
        <v>63</v>
      </c>
      <c r="F6" s="86"/>
      <c r="G6" s="227" t="s">
        <v>50</v>
      </c>
      <c r="H6" s="228"/>
    </row>
    <row r="7" spans="1:11" ht="14" thickBot="1" x14ac:dyDescent="0.35">
      <c r="B7" s="225"/>
      <c r="C7" s="226"/>
      <c r="D7" s="249"/>
      <c r="E7" s="251"/>
      <c r="F7" s="87"/>
      <c r="G7" s="229" t="str">
        <f>'Samle ark'!M40</f>
        <v>over 500 kvm</v>
      </c>
      <c r="H7" s="230"/>
    </row>
    <row r="8" spans="1:11" ht="14" thickBot="1" x14ac:dyDescent="0.35"/>
    <row r="9" spans="1:11" ht="12.75" customHeight="1" x14ac:dyDescent="0.3">
      <c r="B9" s="150"/>
      <c r="C9" s="219" t="str">
        <f>G1</f>
        <v>Undergulv</v>
      </c>
      <c r="D9" s="219"/>
      <c r="E9" s="219"/>
      <c r="F9" s="147">
        <f>Produktionsår</f>
        <v>2014</v>
      </c>
      <c r="G9" s="146"/>
      <c r="H9" s="142">
        <f>'Samle ark'!K7</f>
        <v>2025</v>
      </c>
    </row>
    <row r="10" spans="1:11" ht="12.75" customHeight="1" thickBot="1" x14ac:dyDescent="0.35">
      <c r="B10" s="151" t="s">
        <v>51</v>
      </c>
      <c r="C10" s="237" t="s">
        <v>52</v>
      </c>
      <c r="D10" s="238"/>
      <c r="E10" s="239"/>
      <c r="F10" s="148" t="s">
        <v>53</v>
      </c>
      <c r="G10" s="149" t="s">
        <v>54</v>
      </c>
      <c r="H10" s="143" t="s">
        <v>53</v>
      </c>
    </row>
    <row r="11" spans="1:11" ht="12.75" customHeight="1" x14ac:dyDescent="0.3">
      <c r="B11" s="139" t="s">
        <v>65</v>
      </c>
      <c r="C11" s="240" t="s">
        <v>56</v>
      </c>
      <c r="D11" s="241"/>
      <c r="E11" s="242"/>
      <c r="F11" s="140">
        <v>18.13</v>
      </c>
      <c r="G11" s="144">
        <f>F11*D6</f>
        <v>90.649999999999991</v>
      </c>
      <c r="H11" s="99">
        <f>G11*(VLOOKUP(OpdateretÅrstal,'Prisliste tillæg'!$A$4:$C$61,3,FALSE)/VLOOKUP(Produktionsår,'Prisliste tillæg'!$A$5:$C$61,3,FALSE))</f>
        <v>148.319112104228</v>
      </c>
    </row>
    <row r="12" spans="1:11" ht="12.75" customHeight="1" x14ac:dyDescent="0.3">
      <c r="B12" s="9" t="s">
        <v>57</v>
      </c>
      <c r="C12" s="243" t="s">
        <v>58</v>
      </c>
      <c r="D12" s="243"/>
      <c r="E12" s="243"/>
      <c r="F12" s="10">
        <v>31.02</v>
      </c>
      <c r="G12" s="73">
        <f>F12</f>
        <v>31.02</v>
      </c>
      <c r="H12" s="18">
        <f>G12*(VLOOKUP(OpdateretÅrstal,'Prisliste tillæg'!$A$4:$C$61,3,FALSE)/VLOOKUP(Produktionsår,'Prisliste tillæg'!$A$5:$C$61,3,FALSE))</f>
        <v>50.754096607536155</v>
      </c>
    </row>
    <row r="13" spans="1:11" ht="12.75" customHeight="1" x14ac:dyDescent="0.3">
      <c r="B13" s="9" t="s">
        <v>59</v>
      </c>
      <c r="C13" s="203" t="s">
        <v>60</v>
      </c>
      <c r="D13" s="235"/>
      <c r="E13" s="204"/>
      <c r="F13" s="10">
        <v>86.06</v>
      </c>
      <c r="G13" s="16">
        <f>F13</f>
        <v>86.06</v>
      </c>
      <c r="H13" s="18">
        <f>G13*(VLOOKUP(OpdateretÅrstal,'Prisliste tillæg'!$A$4:$C$61,3,FALSE)/VLOOKUP(Produktionsår,'Prisliste tillæg'!$A$5:$C$61,3,FALSE))</f>
        <v>140.80907653270671</v>
      </c>
    </row>
    <row r="14" spans="1:11" ht="12.75" customHeight="1" x14ac:dyDescent="0.3">
      <c r="B14" s="9"/>
      <c r="C14" s="252"/>
      <c r="D14" s="253"/>
      <c r="E14" s="254"/>
      <c r="F14" s="10"/>
      <c r="G14" s="141"/>
      <c r="H14" s="18"/>
    </row>
    <row r="15" spans="1:11" ht="12.75" customHeight="1" x14ac:dyDescent="0.3">
      <c r="B15" s="9"/>
      <c r="C15" s="203" t="s">
        <v>61</v>
      </c>
      <c r="D15" s="235"/>
      <c r="E15" s="204"/>
      <c r="F15" s="10"/>
      <c r="G15" s="73">
        <f>SUM(G11:G13)</f>
        <v>207.73</v>
      </c>
      <c r="H15" s="94">
        <f>G15*(VLOOKUP(OpdateretÅrstal,'Prisliste tillæg'!$A$4:$C$61,3,FALSE)/VLOOKUP(Produktionsår,'Prisliste tillæg'!$A$5:$C$61,3,FALSE))</f>
        <v>339.88228524447084</v>
      </c>
    </row>
    <row r="16" spans="1:11" ht="12.75" customHeight="1" x14ac:dyDescent="0.3">
      <c r="B16" s="17"/>
      <c r="C16" s="203"/>
      <c r="D16" s="235"/>
      <c r="E16" s="204"/>
      <c r="F16" s="2"/>
      <c r="H16" s="18"/>
    </row>
    <row r="17" spans="2:8" ht="12.75" customHeight="1" thickBot="1" x14ac:dyDescent="0.35">
      <c r="B17" s="40"/>
      <c r="C17" s="201" t="s">
        <v>62</v>
      </c>
      <c r="D17" s="244"/>
      <c r="E17" s="202"/>
      <c r="F17" s="41"/>
      <c r="G17" s="98">
        <f>G15/D6</f>
        <v>41.545999999999999</v>
      </c>
      <c r="H17" s="95">
        <f>G17*(VLOOKUP(OpdateretÅrstal,'Prisliste tillæg'!$A$4:$C$61,3,FALSE)/VLOOKUP(Produktionsår,'Prisliste tillæg'!$A$5:$C$61,3,FALSE))</f>
        <v>67.976457048894176</v>
      </c>
    </row>
    <row r="18" spans="2:8" ht="25.5" customHeight="1" x14ac:dyDescent="0.3"/>
    <row r="19" spans="2:8" ht="27" customHeight="1" x14ac:dyDescent="0.3">
      <c r="C19" s="236"/>
      <c r="D19" s="236"/>
      <c r="E19" s="236"/>
    </row>
    <row r="20" spans="2:8" ht="12.75" customHeight="1" x14ac:dyDescent="0.3"/>
    <row r="21" spans="2:8" ht="12.75" customHeight="1" x14ac:dyDescent="0.3"/>
    <row r="22" spans="2:8" ht="12.75" customHeight="1" x14ac:dyDescent="0.3"/>
    <row r="23" spans="2:8" ht="12.75" customHeight="1" x14ac:dyDescent="0.3"/>
    <row r="24" spans="2:8" ht="12.75" customHeight="1" x14ac:dyDescent="0.3">
      <c r="E24" s="125"/>
    </row>
    <row r="25" spans="2:8" ht="12.75" customHeight="1" x14ac:dyDescent="0.3"/>
    <row r="26" spans="2:8" ht="12.75" customHeight="1" x14ac:dyDescent="0.3"/>
  </sheetData>
  <mergeCells count="17">
    <mergeCell ref="C15:E15"/>
    <mergeCell ref="C16:E16"/>
    <mergeCell ref="C19:E19"/>
    <mergeCell ref="C10:E10"/>
    <mergeCell ref="C11:E11"/>
    <mergeCell ref="C12:E12"/>
    <mergeCell ref="C17:E17"/>
    <mergeCell ref="C14:E14"/>
    <mergeCell ref="C13:E13"/>
    <mergeCell ref="C9:E9"/>
    <mergeCell ref="A1:E1"/>
    <mergeCell ref="G1:K1"/>
    <mergeCell ref="B6:C7"/>
    <mergeCell ref="G6:H6"/>
    <mergeCell ref="G7:H7"/>
    <mergeCell ref="D6:D7"/>
    <mergeCell ref="E6:E7"/>
  </mergeCells>
  <pageMargins left="0.7" right="0.7" top="0.75" bottom="0.75" header="0.3" footer="0.3"/>
  <pageSetup paperSize="8"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Ark80">
    <tabColor theme="8" tint="0.39997558519241921"/>
  </sheetPr>
  <dimension ref="A1:M21"/>
  <sheetViews>
    <sheetView workbookViewId="0">
      <selection activeCell="D6" sqref="D6:D7"/>
    </sheetView>
  </sheetViews>
  <sheetFormatPr defaultRowHeight="13.5" x14ac:dyDescent="0.3"/>
  <cols>
    <col min="2" max="2" width="8" customWidth="1"/>
    <col min="3" max="3" width="12.4609375" customWidth="1"/>
    <col min="4" max="4" width="20.15234375" customWidth="1"/>
    <col min="5" max="6" width="6.15234375" customWidth="1"/>
    <col min="7" max="7" width="15" customWidth="1"/>
    <col min="8" max="8" width="12.765625" customWidth="1"/>
    <col min="9" max="10" width="12.15234375" bestFit="1" customWidth="1"/>
    <col min="11" max="12" width="10.4609375" customWidth="1"/>
    <col min="13" max="13" width="12" customWidth="1"/>
  </cols>
  <sheetData>
    <row r="1" spans="1:13" ht="14" thickBot="1" x14ac:dyDescent="0.35">
      <c r="A1" s="303" t="s">
        <v>44</v>
      </c>
      <c r="B1" s="304"/>
      <c r="C1" s="304"/>
      <c r="D1" s="304"/>
      <c r="E1" s="304"/>
      <c r="F1" s="304"/>
      <c r="G1" s="304"/>
      <c r="H1" s="80">
        <v>79</v>
      </c>
      <c r="I1" s="304" t="s">
        <v>66</v>
      </c>
      <c r="J1" s="304"/>
      <c r="K1" s="304"/>
      <c r="L1" s="304"/>
      <c r="M1" s="305"/>
    </row>
    <row r="3" spans="1:13" x14ac:dyDescent="0.3">
      <c r="D3" s="124" t="s">
        <v>46</v>
      </c>
      <c r="E3" s="125">
        <v>2014</v>
      </c>
      <c r="F3" t="s">
        <v>67</v>
      </c>
    </row>
    <row r="5" spans="1:13" ht="14" thickBot="1" x14ac:dyDescent="0.35"/>
    <row r="6" spans="1:13" ht="12.75" customHeight="1" x14ac:dyDescent="0.3">
      <c r="B6" s="292" t="s">
        <v>84</v>
      </c>
      <c r="C6" s="265" t="str">
        <f>'Samle ark'!B66</f>
        <v>&gt;16 mm t.o.m. 23 mm</v>
      </c>
      <c r="D6" s="271" t="s">
        <v>68</v>
      </c>
      <c r="E6" s="261">
        <f>'Samle ark'!C76</f>
        <v>100</v>
      </c>
      <c r="F6" s="250" t="s">
        <v>63</v>
      </c>
      <c r="G6" s="273" t="s">
        <v>33</v>
      </c>
      <c r="H6" s="265" t="str">
        <f>'Samle ark'!D77</f>
        <v>fra 90 mm</v>
      </c>
      <c r="I6" s="227" t="s">
        <v>50</v>
      </c>
      <c r="J6" s="228"/>
    </row>
    <row r="7" spans="1:13" ht="14" thickBot="1" x14ac:dyDescent="0.35">
      <c r="B7" s="293"/>
      <c r="C7" s="266"/>
      <c r="D7" s="272"/>
      <c r="E7" s="262"/>
      <c r="F7" s="251"/>
      <c r="G7" s="274"/>
      <c r="H7" s="266"/>
      <c r="I7" s="229" t="str">
        <f>'Samle ark'!M50</f>
        <v>over 500 kvm</v>
      </c>
      <c r="J7" s="230"/>
    </row>
    <row r="8" spans="1:13" ht="14" thickBot="1" x14ac:dyDescent="0.35"/>
    <row r="9" spans="1:13" ht="12.75" customHeight="1" x14ac:dyDescent="0.3">
      <c r="B9" s="150"/>
      <c r="C9" s="294" t="str">
        <f>I1</f>
        <v>Brædde gulv</v>
      </c>
      <c r="D9" s="295"/>
      <c r="E9" s="295"/>
      <c r="F9" s="295"/>
      <c r="G9" s="296"/>
      <c r="H9" s="147">
        <f>Produktionsår</f>
        <v>2014</v>
      </c>
      <c r="I9" s="155"/>
      <c r="J9" s="122">
        <f>OpdateretÅrstal</f>
        <v>2025</v>
      </c>
    </row>
    <row r="10" spans="1:13" ht="12.75" customHeight="1" thickBot="1" x14ac:dyDescent="0.35">
      <c r="B10" s="151" t="s">
        <v>51</v>
      </c>
      <c r="C10" s="297"/>
      <c r="D10" s="298"/>
      <c r="E10" s="298"/>
      <c r="F10" s="298"/>
      <c r="G10" s="299"/>
      <c r="H10" s="148" t="s">
        <v>53</v>
      </c>
      <c r="I10" s="156" t="s">
        <v>54</v>
      </c>
      <c r="J10" s="123" t="s">
        <v>53</v>
      </c>
    </row>
    <row r="11" spans="1:13" ht="12.75" customHeight="1" x14ac:dyDescent="0.3">
      <c r="B11" s="139"/>
      <c r="C11" s="306" t="s">
        <v>52</v>
      </c>
      <c r="D11" s="306"/>
      <c r="E11" s="306"/>
      <c r="F11" s="306"/>
      <c r="G11" s="306"/>
      <c r="H11" s="140"/>
      <c r="I11" s="144"/>
      <c r="J11" s="161"/>
    </row>
    <row r="12" spans="1:13" ht="12.75" customHeight="1" x14ac:dyDescent="0.3">
      <c r="B12" s="139" t="s">
        <v>104</v>
      </c>
      <c r="C12" s="243" t="s">
        <v>70</v>
      </c>
      <c r="D12" s="243"/>
      <c r="E12" s="243"/>
      <c r="F12" s="243"/>
      <c r="G12" s="243"/>
      <c r="H12" s="140">
        <v>30.37</v>
      </c>
      <c r="I12" s="145">
        <f>H12*E6</f>
        <v>3037</v>
      </c>
      <c r="J12" s="99">
        <f>I12*(VLOOKUP(OpdateretÅrstal,'Prisliste tillæg'!$A$4:$C$61,3,FALSE)/VLOOKUP(Produktionsår,'Prisliste tillæg'!$A$5:$C$61,3,FALSE))</f>
        <v>4969.0583944902419</v>
      </c>
    </row>
    <row r="13" spans="1:13" ht="12.75" customHeight="1" x14ac:dyDescent="0.3">
      <c r="B13" s="9" t="s">
        <v>71</v>
      </c>
      <c r="C13" s="203" t="s">
        <v>60</v>
      </c>
      <c r="D13" s="235"/>
      <c r="E13" s="235"/>
      <c r="F13" s="235"/>
      <c r="G13" s="204"/>
      <c r="H13" s="10">
        <v>86.06</v>
      </c>
      <c r="I13" s="73">
        <f>H13</f>
        <v>86.06</v>
      </c>
      <c r="J13" s="99">
        <f>I13*(VLOOKUP(OpdateretÅrstal,'Prisliste tillæg'!$A$4:$C$61,3,FALSE)/VLOOKUP(Produktionsår,'Prisliste tillæg'!$A$5:$C$61,3,FALSE))</f>
        <v>140.80907653270671</v>
      </c>
    </row>
    <row r="14" spans="1:13" ht="12.75" customHeight="1" x14ac:dyDescent="0.3">
      <c r="B14" s="17" t="s">
        <v>72</v>
      </c>
      <c r="C14" s="243" t="s">
        <v>73</v>
      </c>
      <c r="D14" s="243"/>
      <c r="E14" s="243"/>
      <c r="F14" s="243"/>
      <c r="G14" s="243"/>
      <c r="H14" s="10">
        <v>14.71</v>
      </c>
      <c r="I14" s="73">
        <f>H14</f>
        <v>14.71</v>
      </c>
      <c r="J14" s="99">
        <f>I14*(VLOOKUP(OpdateretÅrstal,'Prisliste tillæg'!$A$4:$C$61,3,FALSE)/VLOOKUP(Produktionsår,'Prisliste tillæg'!$A$5:$C$61,3,FALSE))</f>
        <v>24.068109642065021</v>
      </c>
    </row>
    <row r="15" spans="1:13" ht="12.75" customHeight="1" x14ac:dyDescent="0.3">
      <c r="B15" s="105" t="s">
        <v>99</v>
      </c>
      <c r="C15" s="285" t="s">
        <v>75</v>
      </c>
      <c r="D15" s="278"/>
      <c r="E15" s="278"/>
      <c r="F15" s="278"/>
      <c r="G15" s="279"/>
      <c r="H15" s="10">
        <v>4.0999999999999996</v>
      </c>
      <c r="I15" s="73">
        <f>H15*E6</f>
        <v>409.99999999999994</v>
      </c>
      <c r="J15" s="99">
        <f>I15*(VLOOKUP(OpdateretÅrstal,'Prisliste tillæg'!$A$4:$C$61,3,FALSE)/VLOOKUP(Produktionsår,'Prisliste tillæg'!$A$5:$C$61,3,FALSE))</f>
        <v>670.83106412281825</v>
      </c>
    </row>
    <row r="16" spans="1:13" ht="12.75" customHeight="1" x14ac:dyDescent="0.3">
      <c r="B16" s="105" t="s">
        <v>76</v>
      </c>
      <c r="C16" s="285" t="s">
        <v>77</v>
      </c>
      <c r="D16" s="278"/>
      <c r="E16" s="278"/>
      <c r="F16" s="278"/>
      <c r="G16" s="279"/>
      <c r="H16" s="10">
        <v>21.53</v>
      </c>
      <c r="I16" s="73">
        <f>H16</f>
        <v>21.53</v>
      </c>
      <c r="J16" s="99">
        <f>I16*(VLOOKUP(OpdateretÅrstal,'Prisliste tillæg'!$A$4:$C$61,3,FALSE)/VLOOKUP(Produktionsår,'Prisliste tillæg'!$A$5:$C$61,3,FALSE))</f>
        <v>35.226811733083608</v>
      </c>
    </row>
    <row r="17" spans="2:10" ht="12.75" customHeight="1" x14ac:dyDescent="0.3">
      <c r="B17" s="105" t="s">
        <v>78</v>
      </c>
      <c r="C17" s="285" t="s">
        <v>79</v>
      </c>
      <c r="D17" s="278"/>
      <c r="E17" s="278"/>
      <c r="F17" s="278"/>
      <c r="G17" s="279"/>
      <c r="H17" s="10">
        <v>2.56</v>
      </c>
      <c r="I17" s="73">
        <f>H17</f>
        <v>2.56</v>
      </c>
      <c r="J17" s="99">
        <f>I17*(VLOOKUP(OpdateretÅrstal,'Prisliste tillæg'!$A$4:$C$61,3,FALSE)/VLOOKUP(Produktionsår,'Prisliste tillæg'!$A$5:$C$61,3,FALSE))</f>
        <v>4.1886037174497925</v>
      </c>
    </row>
    <row r="18" spans="2:10" ht="12.75" customHeight="1" x14ac:dyDescent="0.3">
      <c r="B18" s="17"/>
      <c r="C18" s="291"/>
      <c r="D18" s="291"/>
      <c r="E18" s="291"/>
      <c r="F18" s="291"/>
      <c r="G18" s="291"/>
      <c r="H18" s="2"/>
      <c r="I18" s="74"/>
      <c r="J18" s="93"/>
    </row>
    <row r="19" spans="2:10" ht="12.75" customHeight="1" x14ac:dyDescent="0.3">
      <c r="B19" s="17"/>
      <c r="C19" s="203" t="s">
        <v>61</v>
      </c>
      <c r="D19" s="235"/>
      <c r="E19" s="235"/>
      <c r="F19" s="235"/>
      <c r="G19" s="204"/>
      <c r="H19" s="2"/>
      <c r="I19" s="73">
        <f>SUM(I12:I18)</f>
        <v>3571.86</v>
      </c>
      <c r="J19" s="162">
        <f>I19*(VLOOKUP(OpdateretÅrstal,'Prisliste tillæg'!$A$4:$C$61,3,FALSE)/VLOOKUP(Produktionsår,'Prisliste tillæg'!$A$5:$C$61,3,FALSE))</f>
        <v>5844.1820602383659</v>
      </c>
    </row>
    <row r="20" spans="2:10" ht="12.75" customHeight="1" x14ac:dyDescent="0.3">
      <c r="B20" s="17"/>
      <c r="C20" s="203"/>
      <c r="D20" s="235"/>
      <c r="E20" s="235"/>
      <c r="F20" s="235"/>
      <c r="G20" s="204"/>
      <c r="H20" s="2"/>
      <c r="I20" s="74"/>
      <c r="J20" s="93"/>
    </row>
    <row r="21" spans="2:10" ht="12.75" customHeight="1" thickBot="1" x14ac:dyDescent="0.35">
      <c r="B21" s="40"/>
      <c r="C21" s="201" t="s">
        <v>80</v>
      </c>
      <c r="D21" s="244"/>
      <c r="E21" s="244"/>
      <c r="F21" s="244"/>
      <c r="G21" s="202"/>
      <c r="H21" s="41"/>
      <c r="I21" s="98">
        <f>I19/E6</f>
        <v>35.718600000000002</v>
      </c>
      <c r="J21" s="95">
        <f>I21*(VLOOKUP(OpdateretÅrstal,'Prisliste tillæg'!$A$4:$C$61,3,FALSE)/VLOOKUP(Produktionsår,'Prisliste tillæg'!$A$5:$C$61,3,FALSE))</f>
        <v>58.441820602383658</v>
      </c>
    </row>
  </sheetData>
  <mergeCells count="23">
    <mergeCell ref="A1:G1"/>
    <mergeCell ref="I1:M1"/>
    <mergeCell ref="E6:E7"/>
    <mergeCell ref="I6:J6"/>
    <mergeCell ref="I7:J7"/>
    <mergeCell ref="B6:B7"/>
    <mergeCell ref="C6:C7"/>
    <mergeCell ref="D6:D7"/>
    <mergeCell ref="G6:G7"/>
    <mergeCell ref="H6:H7"/>
    <mergeCell ref="F6:F7"/>
    <mergeCell ref="C19:G19"/>
    <mergeCell ref="C20:G20"/>
    <mergeCell ref="C21:G21"/>
    <mergeCell ref="C15:G15"/>
    <mergeCell ref="C16:G16"/>
    <mergeCell ref="C17:G17"/>
    <mergeCell ref="C9:G10"/>
    <mergeCell ref="C11:G11"/>
    <mergeCell ref="C12:G12"/>
    <mergeCell ref="C14:G14"/>
    <mergeCell ref="C18:G18"/>
    <mergeCell ref="C13:G13"/>
  </mergeCells>
  <pageMargins left="0.7" right="0.7" top="0.75" bottom="0.75" header="0.3" footer="0.3"/>
  <pageSetup paperSize="8"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Ark81">
    <tabColor theme="8" tint="0.39997558519241921"/>
  </sheetPr>
  <dimension ref="A1:M25"/>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2.15234375" bestFit="1" customWidth="1"/>
    <col min="11" max="12" width="10.4609375" customWidth="1"/>
    <col min="13" max="13" width="12" customWidth="1"/>
  </cols>
  <sheetData>
    <row r="1" spans="1:13" ht="14" thickBot="1" x14ac:dyDescent="0.35">
      <c r="A1" s="303" t="s">
        <v>44</v>
      </c>
      <c r="B1" s="304"/>
      <c r="C1" s="304"/>
      <c r="D1" s="304"/>
      <c r="E1" s="304"/>
      <c r="F1" s="304"/>
      <c r="G1" s="304"/>
      <c r="H1" s="80">
        <v>80</v>
      </c>
      <c r="I1" s="304" t="s">
        <v>66</v>
      </c>
      <c r="J1" s="304"/>
      <c r="K1" s="304"/>
      <c r="L1" s="304"/>
      <c r="M1" s="305"/>
    </row>
    <row r="3" spans="1:13" x14ac:dyDescent="0.3">
      <c r="D3" s="124" t="s">
        <v>46</v>
      </c>
      <c r="E3" s="125">
        <v>2014</v>
      </c>
      <c r="F3" t="s">
        <v>67</v>
      </c>
    </row>
    <row r="5" spans="1:13" ht="14" thickBot="1" x14ac:dyDescent="0.35"/>
    <row r="6" spans="1:13" ht="12.75" customHeight="1" x14ac:dyDescent="0.3">
      <c r="B6" s="292" t="s">
        <v>84</v>
      </c>
      <c r="C6" s="265" t="str">
        <f>'Samle ark'!B66</f>
        <v>&gt;16 mm t.o.m. 23 mm</v>
      </c>
      <c r="D6" s="271" t="s">
        <v>68</v>
      </c>
      <c r="E6" s="261">
        <f>'Samle ark'!C76</f>
        <v>100</v>
      </c>
      <c r="F6" s="250" t="s">
        <v>63</v>
      </c>
      <c r="G6" s="273" t="s">
        <v>33</v>
      </c>
      <c r="H6" s="265" t="str">
        <f>'Samle ark'!D78</f>
        <v>fra 130 mm</v>
      </c>
      <c r="I6" s="227" t="s">
        <v>50</v>
      </c>
      <c r="J6" s="228"/>
    </row>
    <row r="7" spans="1:13" ht="14" thickBot="1" x14ac:dyDescent="0.35">
      <c r="B7" s="293"/>
      <c r="C7" s="266"/>
      <c r="D7" s="272"/>
      <c r="E7" s="262"/>
      <c r="F7" s="251"/>
      <c r="G7" s="274"/>
      <c r="H7" s="266"/>
      <c r="I7" s="229" t="str">
        <f>'Samle ark'!M50</f>
        <v>over 500 kvm</v>
      </c>
      <c r="J7" s="230"/>
    </row>
    <row r="8" spans="1:13" ht="14" thickBot="1" x14ac:dyDescent="0.35"/>
    <row r="9" spans="1:13" ht="12.75" customHeight="1" x14ac:dyDescent="0.3">
      <c r="B9" s="150"/>
      <c r="C9" s="294" t="str">
        <f>I1</f>
        <v>Brædde gulv</v>
      </c>
      <c r="D9" s="295"/>
      <c r="E9" s="295"/>
      <c r="F9" s="295"/>
      <c r="G9" s="296"/>
      <c r="H9" s="147">
        <f>Produktionsår</f>
        <v>2014</v>
      </c>
      <c r="I9" s="155"/>
      <c r="J9" s="122">
        <f>OpdateretÅrstal</f>
        <v>2025</v>
      </c>
    </row>
    <row r="10" spans="1:13" ht="12.75" customHeight="1" thickBot="1" x14ac:dyDescent="0.35">
      <c r="B10" s="151" t="s">
        <v>51</v>
      </c>
      <c r="C10" s="297"/>
      <c r="D10" s="298"/>
      <c r="E10" s="298"/>
      <c r="F10" s="298"/>
      <c r="G10" s="299"/>
      <c r="H10" s="148" t="s">
        <v>53</v>
      </c>
      <c r="I10" s="156" t="s">
        <v>54</v>
      </c>
      <c r="J10" s="123" t="s">
        <v>53</v>
      </c>
    </row>
    <row r="11" spans="1:13" ht="12.75" customHeight="1" x14ac:dyDescent="0.3">
      <c r="B11" s="139"/>
      <c r="C11" s="306" t="s">
        <v>52</v>
      </c>
      <c r="D11" s="306"/>
      <c r="E11" s="306"/>
      <c r="F11" s="306"/>
      <c r="G11" s="306"/>
      <c r="H11" s="140"/>
      <c r="I11" s="144"/>
      <c r="J11" s="161"/>
    </row>
    <row r="12" spans="1:13" ht="12.75" customHeight="1" x14ac:dyDescent="0.3">
      <c r="B12" s="139" t="s">
        <v>105</v>
      </c>
      <c r="C12" s="243" t="s">
        <v>70</v>
      </c>
      <c r="D12" s="243"/>
      <c r="E12" s="243"/>
      <c r="F12" s="243"/>
      <c r="G12" s="243"/>
      <c r="H12" s="140">
        <v>27.54</v>
      </c>
      <c r="I12" s="145">
        <f>H12*E6</f>
        <v>2754</v>
      </c>
      <c r="J12" s="99">
        <f>I12*(VLOOKUP(OpdateretÅrstal,'Prisliste tillæg'!$A$4:$C$61,3,FALSE)/VLOOKUP(Produktionsår,'Prisliste tillæg'!$A$5:$C$61,3,FALSE))</f>
        <v>4506.0213429127843</v>
      </c>
    </row>
    <row r="13" spans="1:13" ht="12.75" customHeight="1" x14ac:dyDescent="0.3">
      <c r="B13" s="9" t="s">
        <v>71</v>
      </c>
      <c r="C13" s="203" t="s">
        <v>60</v>
      </c>
      <c r="D13" s="235"/>
      <c r="E13" s="235"/>
      <c r="F13" s="235"/>
      <c r="G13" s="204"/>
      <c r="H13" s="10">
        <v>86.06</v>
      </c>
      <c r="I13" s="73">
        <f>H13</f>
        <v>86.06</v>
      </c>
      <c r="J13" s="99">
        <f>I13*(VLOOKUP(OpdateretÅrstal,'Prisliste tillæg'!$A$4:$C$61,3,FALSE)/VLOOKUP(Produktionsår,'Prisliste tillæg'!$A$5:$C$61,3,FALSE))</f>
        <v>140.80907653270671</v>
      </c>
    </row>
    <row r="14" spans="1:13" ht="12.75" customHeight="1" x14ac:dyDescent="0.3">
      <c r="B14" s="17" t="s">
        <v>72</v>
      </c>
      <c r="C14" s="243" t="s">
        <v>73</v>
      </c>
      <c r="D14" s="243"/>
      <c r="E14" s="243"/>
      <c r="F14" s="243"/>
      <c r="G14" s="243"/>
      <c r="H14" s="10">
        <v>14.71</v>
      </c>
      <c r="I14" s="73">
        <f>H14</f>
        <v>14.71</v>
      </c>
      <c r="J14" s="99">
        <f>I14*(VLOOKUP(OpdateretÅrstal,'Prisliste tillæg'!$A$4:$C$61,3,FALSE)/VLOOKUP(Produktionsår,'Prisliste tillæg'!$A$5:$C$61,3,FALSE))</f>
        <v>24.068109642065021</v>
      </c>
    </row>
    <row r="15" spans="1:13" ht="12.75" customHeight="1" x14ac:dyDescent="0.3">
      <c r="B15" s="105" t="s">
        <v>99</v>
      </c>
      <c r="C15" s="285" t="s">
        <v>75</v>
      </c>
      <c r="D15" s="278"/>
      <c r="E15" s="278"/>
      <c r="F15" s="278"/>
      <c r="G15" s="279"/>
      <c r="H15" s="10">
        <v>4.0999999999999996</v>
      </c>
      <c r="I15" s="73">
        <f>H15*E6</f>
        <v>409.99999999999994</v>
      </c>
      <c r="J15" s="99">
        <f>I15*(VLOOKUP(OpdateretÅrstal,'Prisliste tillæg'!$A$4:$C$61,3,FALSE)/VLOOKUP(Produktionsår,'Prisliste tillæg'!$A$5:$C$61,3,FALSE))</f>
        <v>670.83106412281825</v>
      </c>
    </row>
    <row r="16" spans="1:13" ht="12.75" customHeight="1" x14ac:dyDescent="0.3">
      <c r="B16" s="105" t="s">
        <v>76</v>
      </c>
      <c r="C16" s="285" t="s">
        <v>77</v>
      </c>
      <c r="D16" s="278"/>
      <c r="E16" s="278"/>
      <c r="F16" s="278"/>
      <c r="G16" s="279"/>
      <c r="H16" s="10">
        <v>21.53</v>
      </c>
      <c r="I16" s="73">
        <f>H16</f>
        <v>21.53</v>
      </c>
      <c r="J16" s="99">
        <f>I16*(VLOOKUP(OpdateretÅrstal,'Prisliste tillæg'!$A$4:$C$61,3,FALSE)/VLOOKUP(Produktionsår,'Prisliste tillæg'!$A$5:$C$61,3,FALSE))</f>
        <v>35.226811733083608</v>
      </c>
    </row>
    <row r="17" spans="2:10" ht="12.75" customHeight="1" x14ac:dyDescent="0.3">
      <c r="B17" s="105" t="s">
        <v>78</v>
      </c>
      <c r="C17" s="285" t="s">
        <v>79</v>
      </c>
      <c r="D17" s="278"/>
      <c r="E17" s="278"/>
      <c r="F17" s="278"/>
      <c r="G17" s="279"/>
      <c r="H17" s="10">
        <v>2.56</v>
      </c>
      <c r="I17" s="73">
        <f>H17</f>
        <v>2.56</v>
      </c>
      <c r="J17" s="99">
        <f>I17*(VLOOKUP(OpdateretÅrstal,'Prisliste tillæg'!$A$4:$C$61,3,FALSE)/VLOOKUP(Produktionsår,'Prisliste tillæg'!$A$5:$C$61,3,FALSE))</f>
        <v>4.1886037174497925</v>
      </c>
    </row>
    <row r="18" spans="2:10" ht="12.75" customHeight="1" x14ac:dyDescent="0.3">
      <c r="B18" s="17"/>
      <c r="C18" s="291"/>
      <c r="D18" s="291"/>
      <c r="E18" s="291"/>
      <c r="F18" s="291"/>
      <c r="G18" s="291"/>
      <c r="H18" s="2"/>
      <c r="I18" s="74"/>
      <c r="J18" s="93"/>
    </row>
    <row r="19" spans="2:10" ht="12.75" customHeight="1" x14ac:dyDescent="0.3">
      <c r="B19" s="17"/>
      <c r="C19" s="203" t="s">
        <v>61</v>
      </c>
      <c r="D19" s="235"/>
      <c r="E19" s="235"/>
      <c r="F19" s="235"/>
      <c r="G19" s="204"/>
      <c r="H19" s="2"/>
      <c r="I19" s="73">
        <f>SUM(I12:I18)</f>
        <v>3288.86</v>
      </c>
      <c r="J19" s="162">
        <f>I19*(VLOOKUP(OpdateretÅrstal,'Prisliste tillæg'!$A$4:$C$61,3,FALSE)/VLOOKUP(Produktionsår,'Prisliste tillæg'!$A$5:$C$61,3,FALSE))</f>
        <v>5381.1450086609084</v>
      </c>
    </row>
    <row r="20" spans="2:10" ht="12.75" customHeight="1" x14ac:dyDescent="0.3">
      <c r="B20" s="17"/>
      <c r="C20" s="203"/>
      <c r="D20" s="235"/>
      <c r="E20" s="235"/>
      <c r="F20" s="235"/>
      <c r="G20" s="204"/>
      <c r="H20" s="2"/>
      <c r="I20" s="74"/>
      <c r="J20" s="93"/>
    </row>
    <row r="21" spans="2:10" ht="12.75" customHeight="1" thickBot="1" x14ac:dyDescent="0.35">
      <c r="B21" s="40"/>
      <c r="C21" s="201" t="s">
        <v>80</v>
      </c>
      <c r="D21" s="244"/>
      <c r="E21" s="244"/>
      <c r="F21" s="244"/>
      <c r="G21" s="202"/>
      <c r="H21" s="41"/>
      <c r="I21" s="98">
        <f>I19/E6</f>
        <v>32.888600000000004</v>
      </c>
      <c r="J21" s="95">
        <f>I21*(VLOOKUP(OpdateretÅrstal,'Prisliste tillæg'!$A$4:$C$61,3,FALSE)/VLOOKUP(Produktionsår,'Prisliste tillæg'!$A$5:$C$61,3,FALSE))</f>
        <v>53.811450086609085</v>
      </c>
    </row>
    <row r="22" spans="2:10" ht="12.75" customHeight="1" x14ac:dyDescent="0.3"/>
    <row r="23" spans="2:10" ht="12.75" customHeight="1" x14ac:dyDescent="0.3"/>
    <row r="24" spans="2:10" ht="12.75" customHeight="1" x14ac:dyDescent="0.3"/>
    <row r="25" spans="2:10" ht="12.75" customHeight="1" x14ac:dyDescent="0.3"/>
  </sheetData>
  <mergeCells count="23">
    <mergeCell ref="A1:G1"/>
    <mergeCell ref="I1:M1"/>
    <mergeCell ref="E6:E7"/>
    <mergeCell ref="I6:J6"/>
    <mergeCell ref="I7:J7"/>
    <mergeCell ref="B6:B7"/>
    <mergeCell ref="C6:C7"/>
    <mergeCell ref="D6:D7"/>
    <mergeCell ref="G6:G7"/>
    <mergeCell ref="H6:H7"/>
    <mergeCell ref="F6:F7"/>
    <mergeCell ref="C19:G19"/>
    <mergeCell ref="C20:G20"/>
    <mergeCell ref="C21:G21"/>
    <mergeCell ref="C15:G15"/>
    <mergeCell ref="C16:G16"/>
    <mergeCell ref="C17:G17"/>
    <mergeCell ref="C9:G10"/>
    <mergeCell ref="C11:G11"/>
    <mergeCell ref="C12:G12"/>
    <mergeCell ref="C14:G14"/>
    <mergeCell ref="C18:G18"/>
    <mergeCell ref="C13:G13"/>
  </mergeCells>
  <pageMargins left="0.7" right="0.7" top="0.75" bottom="0.75" header="0.3" footer="0.3"/>
  <pageSetup paperSize="8"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Ark82">
    <tabColor theme="8" tint="0.39997558519241921"/>
  </sheetPr>
  <dimension ref="A1:M21"/>
  <sheetViews>
    <sheetView workbookViewId="0">
      <selection activeCell="D6" sqref="D6:D7"/>
    </sheetView>
  </sheetViews>
  <sheetFormatPr defaultRowHeight="13.5" x14ac:dyDescent="0.3"/>
  <cols>
    <col min="3" max="3" width="12.4609375" customWidth="1"/>
    <col min="4" max="4" width="20.15234375" customWidth="1"/>
    <col min="5" max="6" width="6.15234375" customWidth="1"/>
    <col min="7" max="7" width="21.61328125" customWidth="1"/>
    <col min="8" max="8" width="12.765625" customWidth="1"/>
    <col min="9" max="10" width="12.15234375" bestFit="1" customWidth="1"/>
    <col min="11" max="11" width="9.4609375" customWidth="1"/>
    <col min="12" max="13" width="10.4609375" customWidth="1"/>
  </cols>
  <sheetData>
    <row r="1" spans="1:13" ht="14" thickBot="1" x14ac:dyDescent="0.35">
      <c r="A1" s="303" t="s">
        <v>44</v>
      </c>
      <c r="B1" s="304"/>
      <c r="C1" s="304"/>
      <c r="D1" s="304"/>
      <c r="E1" s="304"/>
      <c r="F1" s="304"/>
      <c r="G1" s="304"/>
      <c r="H1" s="80">
        <v>81</v>
      </c>
      <c r="I1" s="304" t="s">
        <v>66</v>
      </c>
      <c r="J1" s="304"/>
      <c r="K1" s="304"/>
      <c r="L1" s="304"/>
      <c r="M1" s="305"/>
    </row>
    <row r="3" spans="1:13" x14ac:dyDescent="0.3">
      <c r="D3" s="124" t="s">
        <v>46</v>
      </c>
      <c r="E3" s="125">
        <v>2014</v>
      </c>
      <c r="F3" t="s">
        <v>67</v>
      </c>
    </row>
    <row r="5" spans="1:13" ht="14" thickBot="1" x14ac:dyDescent="0.35"/>
    <row r="6" spans="1:13" ht="12.75" customHeight="1" x14ac:dyDescent="0.3">
      <c r="B6" s="292" t="s">
        <v>84</v>
      </c>
      <c r="C6" s="265" t="str">
        <f>'Samle ark'!B66</f>
        <v>&gt;16 mm t.o.m. 23 mm</v>
      </c>
      <c r="D6" s="271" t="s">
        <v>68</v>
      </c>
      <c r="E6" s="261">
        <f>'Samle ark'!C76</f>
        <v>100</v>
      </c>
      <c r="F6" s="250" t="s">
        <v>63</v>
      </c>
      <c r="G6" s="273" t="s">
        <v>33</v>
      </c>
      <c r="H6" s="265" t="str">
        <f>'Samle ark'!D79</f>
        <v>fra 150mm t.o.m. 210 mm</v>
      </c>
      <c r="I6" s="227" t="s">
        <v>50</v>
      </c>
      <c r="J6" s="228"/>
    </row>
    <row r="7" spans="1:13" ht="14" thickBot="1" x14ac:dyDescent="0.35">
      <c r="B7" s="293"/>
      <c r="C7" s="266"/>
      <c r="D7" s="272"/>
      <c r="E7" s="262"/>
      <c r="F7" s="251"/>
      <c r="G7" s="274"/>
      <c r="H7" s="266"/>
      <c r="I7" s="229" t="str">
        <f>'Samle ark'!M50</f>
        <v>over 500 kvm</v>
      </c>
      <c r="J7" s="230"/>
    </row>
    <row r="8" spans="1:13" ht="14" thickBot="1" x14ac:dyDescent="0.35"/>
    <row r="9" spans="1:13" ht="12.75" customHeight="1" x14ac:dyDescent="0.3">
      <c r="B9" s="150"/>
      <c r="C9" s="294" t="str">
        <f>I1</f>
        <v>Brædde gulv</v>
      </c>
      <c r="D9" s="295"/>
      <c r="E9" s="295"/>
      <c r="F9" s="295"/>
      <c r="G9" s="296"/>
      <c r="H9" s="147">
        <f>Produktionsår</f>
        <v>2014</v>
      </c>
      <c r="I9" s="155"/>
      <c r="J9" s="122">
        <f>OpdateretÅrstal</f>
        <v>2025</v>
      </c>
    </row>
    <row r="10" spans="1:13" ht="12.75" customHeight="1" thickBot="1" x14ac:dyDescent="0.35">
      <c r="B10" s="151" t="s">
        <v>51</v>
      </c>
      <c r="C10" s="297"/>
      <c r="D10" s="298"/>
      <c r="E10" s="298"/>
      <c r="F10" s="298"/>
      <c r="G10" s="299"/>
      <c r="H10" s="148" t="s">
        <v>53</v>
      </c>
      <c r="I10" s="156" t="s">
        <v>54</v>
      </c>
      <c r="J10" s="123" t="s">
        <v>53</v>
      </c>
    </row>
    <row r="11" spans="1:13" ht="12.75" customHeight="1" x14ac:dyDescent="0.3">
      <c r="B11" s="139"/>
      <c r="C11" s="306" t="s">
        <v>52</v>
      </c>
      <c r="D11" s="306"/>
      <c r="E11" s="306"/>
      <c r="F11" s="306"/>
      <c r="G11" s="306"/>
      <c r="H11" s="140"/>
      <c r="I11" s="144"/>
      <c r="J11" s="161"/>
    </row>
    <row r="12" spans="1:13" ht="12.75" customHeight="1" x14ac:dyDescent="0.3">
      <c r="B12" s="139" t="s">
        <v>106</v>
      </c>
      <c r="C12" s="243" t="s">
        <v>70</v>
      </c>
      <c r="D12" s="243"/>
      <c r="E12" s="243"/>
      <c r="F12" s="243"/>
      <c r="G12" s="243"/>
      <c r="H12" s="140">
        <v>24.65</v>
      </c>
      <c r="I12" s="145">
        <f>H12*E6</f>
        <v>2465</v>
      </c>
      <c r="J12" s="99">
        <f>I12*(VLOOKUP(OpdateretÅrstal,'Prisliste tillæg'!$A$4:$C$61,3,FALSE)/VLOOKUP(Produktionsår,'Prisliste tillæg'!$A$5:$C$61,3,FALSE))</f>
        <v>4033.1672513725543</v>
      </c>
    </row>
    <row r="13" spans="1:13" ht="12.75" customHeight="1" x14ac:dyDescent="0.3">
      <c r="B13" s="9" t="s">
        <v>71</v>
      </c>
      <c r="C13" s="203" t="s">
        <v>60</v>
      </c>
      <c r="D13" s="235"/>
      <c r="E13" s="235"/>
      <c r="F13" s="235"/>
      <c r="G13" s="204"/>
      <c r="H13" s="10">
        <v>86.06</v>
      </c>
      <c r="I13" s="73">
        <f>H13</f>
        <v>86.06</v>
      </c>
      <c r="J13" s="99">
        <f>I13*(VLOOKUP(OpdateretÅrstal,'Prisliste tillæg'!$A$4:$C$61,3,FALSE)/VLOOKUP(Produktionsår,'Prisliste tillæg'!$A$5:$C$61,3,FALSE))</f>
        <v>140.80907653270671</v>
      </c>
    </row>
    <row r="14" spans="1:13" ht="12.75" customHeight="1" x14ac:dyDescent="0.3">
      <c r="B14" s="17" t="s">
        <v>72</v>
      </c>
      <c r="C14" s="243" t="s">
        <v>73</v>
      </c>
      <c r="D14" s="243"/>
      <c r="E14" s="243"/>
      <c r="F14" s="243"/>
      <c r="G14" s="243"/>
      <c r="H14" s="10">
        <v>14.71</v>
      </c>
      <c r="I14" s="73">
        <f>H14</f>
        <v>14.71</v>
      </c>
      <c r="J14" s="99">
        <f>I14*(VLOOKUP(OpdateretÅrstal,'Prisliste tillæg'!$A$4:$C$61,3,FALSE)/VLOOKUP(Produktionsår,'Prisliste tillæg'!$A$5:$C$61,3,FALSE))</f>
        <v>24.068109642065021</v>
      </c>
    </row>
    <row r="15" spans="1:13" ht="12.75" customHeight="1" x14ac:dyDescent="0.3">
      <c r="B15" s="105" t="s">
        <v>99</v>
      </c>
      <c r="C15" s="285" t="s">
        <v>75</v>
      </c>
      <c r="D15" s="278"/>
      <c r="E15" s="278"/>
      <c r="F15" s="278"/>
      <c r="G15" s="279"/>
      <c r="H15" s="10">
        <v>4.0999999999999996</v>
      </c>
      <c r="I15" s="73">
        <f>H15*E6</f>
        <v>409.99999999999994</v>
      </c>
      <c r="J15" s="99">
        <f>I15*(VLOOKUP(OpdateretÅrstal,'Prisliste tillæg'!$A$4:$C$61,3,FALSE)/VLOOKUP(Produktionsår,'Prisliste tillæg'!$A$5:$C$61,3,FALSE))</f>
        <v>670.83106412281825</v>
      </c>
    </row>
    <row r="16" spans="1:13" ht="12.75" customHeight="1" x14ac:dyDescent="0.3">
      <c r="B16" s="105" t="s">
        <v>76</v>
      </c>
      <c r="C16" s="285" t="s">
        <v>77</v>
      </c>
      <c r="D16" s="278"/>
      <c r="E16" s="278"/>
      <c r="F16" s="278"/>
      <c r="G16" s="279"/>
      <c r="H16" s="10">
        <v>21.53</v>
      </c>
      <c r="I16" s="73">
        <f>H16</f>
        <v>21.53</v>
      </c>
      <c r="J16" s="99">
        <f>I16*(VLOOKUP(OpdateretÅrstal,'Prisliste tillæg'!$A$4:$C$61,3,FALSE)/VLOOKUP(Produktionsår,'Prisliste tillæg'!$A$5:$C$61,3,FALSE))</f>
        <v>35.226811733083608</v>
      </c>
    </row>
    <row r="17" spans="2:10" ht="12.75" customHeight="1" x14ac:dyDescent="0.3">
      <c r="B17" s="105" t="s">
        <v>78</v>
      </c>
      <c r="C17" s="285" t="s">
        <v>79</v>
      </c>
      <c r="D17" s="278"/>
      <c r="E17" s="278"/>
      <c r="F17" s="278"/>
      <c r="G17" s="279"/>
      <c r="H17" s="10">
        <v>2.56</v>
      </c>
      <c r="I17" s="73">
        <f>H17</f>
        <v>2.56</v>
      </c>
      <c r="J17" s="99">
        <f>I17*(VLOOKUP(OpdateretÅrstal,'Prisliste tillæg'!$A$4:$C$61,3,FALSE)/VLOOKUP(Produktionsår,'Prisliste tillæg'!$A$5:$C$61,3,FALSE))</f>
        <v>4.1886037174497925</v>
      </c>
    </row>
    <row r="18" spans="2:10" ht="12.75" customHeight="1" x14ac:dyDescent="0.3">
      <c r="B18" s="17"/>
      <c r="C18" s="291"/>
      <c r="D18" s="291"/>
      <c r="E18" s="291"/>
      <c r="F18" s="291"/>
      <c r="G18" s="291"/>
      <c r="H18" s="2"/>
      <c r="I18" s="74"/>
      <c r="J18" s="93"/>
    </row>
    <row r="19" spans="2:10" ht="12.75" customHeight="1" x14ac:dyDescent="0.3">
      <c r="B19" s="17"/>
      <c r="C19" s="203" t="s">
        <v>61</v>
      </c>
      <c r="D19" s="235"/>
      <c r="E19" s="235"/>
      <c r="F19" s="235"/>
      <c r="G19" s="204"/>
      <c r="H19" s="2"/>
      <c r="I19" s="73">
        <f>SUM(I12:I18)</f>
        <v>2999.86</v>
      </c>
      <c r="J19" s="162">
        <f>I19*(VLOOKUP(OpdateretÅrstal,'Prisliste tillæg'!$A$4:$C$61,3,FALSE)/VLOOKUP(Produktionsår,'Prisliste tillæg'!$A$5:$C$61,3,FALSE))</f>
        <v>4908.2909171206775</v>
      </c>
    </row>
    <row r="20" spans="2:10" ht="12.75" customHeight="1" x14ac:dyDescent="0.3">
      <c r="B20" s="17"/>
      <c r="C20" s="203"/>
      <c r="D20" s="235"/>
      <c r="E20" s="235"/>
      <c r="F20" s="235"/>
      <c r="G20" s="204"/>
      <c r="H20" s="2"/>
      <c r="I20" s="74"/>
      <c r="J20" s="93"/>
    </row>
    <row r="21" spans="2:10" ht="12.75" customHeight="1" thickBot="1" x14ac:dyDescent="0.35">
      <c r="B21" s="40"/>
      <c r="C21" s="201" t="s">
        <v>80</v>
      </c>
      <c r="D21" s="244"/>
      <c r="E21" s="244"/>
      <c r="F21" s="244"/>
      <c r="G21" s="202"/>
      <c r="H21" s="41"/>
      <c r="I21" s="98">
        <f>I19/E6</f>
        <v>29.9986</v>
      </c>
      <c r="J21" s="95">
        <f>I21*(VLOOKUP(OpdateretÅrstal,'Prisliste tillæg'!$A$4:$C$61,3,FALSE)/VLOOKUP(Produktionsår,'Prisliste tillæg'!$A$5:$C$61,3,FALSE))</f>
        <v>49.082909171206779</v>
      </c>
    </row>
  </sheetData>
  <mergeCells count="23">
    <mergeCell ref="A1:G1"/>
    <mergeCell ref="I1:M1"/>
    <mergeCell ref="E6:E7"/>
    <mergeCell ref="I6:J6"/>
    <mergeCell ref="I7:J7"/>
    <mergeCell ref="B6:B7"/>
    <mergeCell ref="C6:C7"/>
    <mergeCell ref="D6:D7"/>
    <mergeCell ref="G6:G7"/>
    <mergeCell ref="H6:H7"/>
    <mergeCell ref="F6:F7"/>
    <mergeCell ref="C19:G19"/>
    <mergeCell ref="C20:G20"/>
    <mergeCell ref="C21:G21"/>
    <mergeCell ref="C15:G15"/>
    <mergeCell ref="C16:G16"/>
    <mergeCell ref="C17:G17"/>
    <mergeCell ref="C9:G10"/>
    <mergeCell ref="C11:G11"/>
    <mergeCell ref="C12:G12"/>
    <mergeCell ref="C14:G14"/>
    <mergeCell ref="C18:G18"/>
    <mergeCell ref="C13:G13"/>
  </mergeCells>
  <pageMargins left="0.7" right="0.7" top="0.75" bottom="0.75" header="0.3" footer="0.3"/>
  <pageSetup paperSize="8"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Ark83">
    <tabColor rgb="FF00B050"/>
  </sheetPr>
  <dimension ref="A1:K34"/>
  <sheetViews>
    <sheetView workbookViewId="0">
      <selection activeCell="J30" sqref="J30"/>
    </sheetView>
  </sheetViews>
  <sheetFormatPr defaultRowHeight="13.5" x14ac:dyDescent="0.3"/>
  <cols>
    <col min="3" max="3" width="12.23046875" customWidth="1"/>
    <col min="5" max="5" width="27.61328125" customWidth="1"/>
    <col min="6" max="6" width="9.4609375" customWidth="1"/>
    <col min="7" max="8" width="10.4609375" customWidth="1"/>
    <col min="9" max="9" width="9.4609375" customWidth="1"/>
    <col min="10" max="11" width="12.15234375" customWidth="1"/>
  </cols>
  <sheetData>
    <row r="1" spans="1:11" ht="14" thickBot="1" x14ac:dyDescent="0.35">
      <c r="A1" s="307" t="s">
        <v>44</v>
      </c>
      <c r="B1" s="308"/>
      <c r="C1" s="308"/>
      <c r="D1" s="308"/>
      <c r="E1" s="308"/>
      <c r="F1" s="81">
        <v>82</v>
      </c>
      <c r="G1" s="308" t="s">
        <v>107</v>
      </c>
      <c r="H1" s="308"/>
      <c r="I1" s="308"/>
      <c r="J1" s="308"/>
      <c r="K1" s="309"/>
    </row>
    <row r="3" spans="1:11" x14ac:dyDescent="0.3">
      <c r="C3" s="124" t="s">
        <v>46</v>
      </c>
      <c r="D3" s="125">
        <v>2014</v>
      </c>
      <c r="E3" t="s">
        <v>47</v>
      </c>
    </row>
    <row r="5" spans="1:11" ht="14" thickBot="1" x14ac:dyDescent="0.35"/>
    <row r="6" spans="1:11" ht="12.75" customHeight="1" x14ac:dyDescent="0.3">
      <c r="B6" s="223" t="s">
        <v>48</v>
      </c>
      <c r="C6" s="224"/>
      <c r="D6" s="231">
        <f>'Samle ark'!B85</f>
        <v>5</v>
      </c>
      <c r="E6" s="250" t="s">
        <v>63</v>
      </c>
      <c r="F6" s="269"/>
      <c r="G6" s="227" t="s">
        <v>50</v>
      </c>
      <c r="H6" s="228"/>
    </row>
    <row r="7" spans="1:11" ht="14" thickBot="1" x14ac:dyDescent="0.35">
      <c r="B7" s="225"/>
      <c r="C7" s="226"/>
      <c r="D7" s="232"/>
      <c r="E7" s="251"/>
      <c r="F7" s="270"/>
      <c r="G7" s="229" t="str">
        <f>'Samle ark'!G84</f>
        <v>t.o.m 100 kvm</v>
      </c>
      <c r="H7" s="230"/>
    </row>
    <row r="8" spans="1:11" ht="14" thickBot="1" x14ac:dyDescent="0.35"/>
    <row r="9" spans="1:11" x14ac:dyDescent="0.3">
      <c r="B9" s="150"/>
      <c r="C9" s="219" t="s">
        <v>108</v>
      </c>
      <c r="D9" s="219"/>
      <c r="E9" s="219"/>
      <c r="F9" s="147">
        <f>Produktionsår</f>
        <v>2014</v>
      </c>
      <c r="G9" s="146"/>
      <c r="H9" s="142">
        <f>OpdateretÅrstal</f>
        <v>2025</v>
      </c>
    </row>
    <row r="10" spans="1:11" ht="14" thickBot="1" x14ac:dyDescent="0.35">
      <c r="B10" s="151" t="s">
        <v>51</v>
      </c>
      <c r="C10" s="237" t="s">
        <v>52</v>
      </c>
      <c r="D10" s="238"/>
      <c r="E10" s="239"/>
      <c r="F10" s="148" t="s">
        <v>109</v>
      </c>
      <c r="G10" s="149" t="s">
        <v>54</v>
      </c>
      <c r="H10" s="143" t="s">
        <v>109</v>
      </c>
    </row>
    <row r="11" spans="1:11" x14ac:dyDescent="0.3">
      <c r="B11" s="139" t="s">
        <v>110</v>
      </c>
      <c r="C11" s="240" t="s">
        <v>111</v>
      </c>
      <c r="D11" s="241"/>
      <c r="E11" s="242"/>
      <c r="F11" s="140">
        <v>25.78</v>
      </c>
      <c r="G11" s="145">
        <f>F11*D6</f>
        <v>128.9</v>
      </c>
      <c r="H11" s="99">
        <f>G11*(VLOOKUP(OpdateretÅrstal,'Prisliste tillæg'!$A$4:$C$61,3,FALSE)/VLOOKUP(Produktionsår,'Prisliste tillæg'!$A$5:$C$61,3,FALSE))</f>
        <v>210.90274186690559</v>
      </c>
    </row>
    <row r="12" spans="1:11" x14ac:dyDescent="0.3">
      <c r="B12" s="9" t="s">
        <v>112</v>
      </c>
      <c r="C12" s="203" t="s">
        <v>60</v>
      </c>
      <c r="D12" s="235"/>
      <c r="E12" s="204"/>
      <c r="F12" s="10">
        <v>86.06</v>
      </c>
      <c r="G12" s="73">
        <f>F12</f>
        <v>86.06</v>
      </c>
      <c r="H12" s="18">
        <f>G12*(VLOOKUP(OpdateretÅrstal,'Prisliste tillæg'!$A$4:$C$61,3,FALSE)/VLOOKUP(Produktionsår,'Prisliste tillæg'!$A$5:$C$61,3,FALSE))</f>
        <v>140.80907653270671</v>
      </c>
    </row>
    <row r="13" spans="1:11" x14ac:dyDescent="0.3">
      <c r="B13" s="9" t="s">
        <v>113</v>
      </c>
      <c r="C13" s="203" t="s">
        <v>114</v>
      </c>
      <c r="D13" s="235"/>
      <c r="E13" s="204"/>
      <c r="F13" s="10">
        <v>10.53</v>
      </c>
      <c r="G13" s="73">
        <f>F13</f>
        <v>10.53</v>
      </c>
      <c r="H13" s="18">
        <f>G13*(VLOOKUP(OpdateretÅrstal,'Prisliste tillæg'!$A$4:$C$61,3,FALSE)/VLOOKUP(Produktionsår,'Prisliste tillæg'!$A$5:$C$61,3,FALSE))</f>
        <v>17.22890513466653</v>
      </c>
    </row>
    <row r="14" spans="1:11" ht="12.75" customHeight="1" x14ac:dyDescent="0.3">
      <c r="B14" s="105" t="s">
        <v>74</v>
      </c>
      <c r="C14" s="203" t="s">
        <v>75</v>
      </c>
      <c r="D14" s="235"/>
      <c r="E14" s="204"/>
      <c r="F14" s="10">
        <v>5.39</v>
      </c>
      <c r="G14" s="73">
        <f>F14*D6</f>
        <v>26.95</v>
      </c>
      <c r="H14" s="18">
        <f>G14*(VLOOKUP(OpdateretÅrstal,'Prisliste tillæg'!$A$4:$C$61,3,FALSE)/VLOOKUP(Produktionsår,'Prisliste tillæg'!$A$5:$C$61,3,FALSE))</f>
        <v>44.094871166121841</v>
      </c>
    </row>
    <row r="15" spans="1:11" ht="12.75" customHeight="1" x14ac:dyDescent="0.3">
      <c r="B15" s="105" t="s">
        <v>76</v>
      </c>
      <c r="C15" s="285" t="s">
        <v>77</v>
      </c>
      <c r="D15" s="278"/>
      <c r="E15" s="278"/>
      <c r="F15" s="107">
        <v>21.53</v>
      </c>
      <c r="G15" s="73">
        <f>F15</f>
        <v>21.53</v>
      </c>
      <c r="H15" s="18">
        <f>G15*(VLOOKUP(OpdateretÅrstal,'Prisliste tillæg'!$A$4:$C$61,3,FALSE)/VLOOKUP(Produktionsår,'Prisliste tillæg'!$A$5:$C$61,3,FALSE))</f>
        <v>35.226811733083608</v>
      </c>
    </row>
    <row r="16" spans="1:11" ht="12.75" customHeight="1" x14ac:dyDescent="0.3">
      <c r="B16" s="105" t="s">
        <v>78</v>
      </c>
      <c r="C16" s="285" t="s">
        <v>79</v>
      </c>
      <c r="D16" s="278"/>
      <c r="E16" s="278"/>
      <c r="F16" s="107">
        <v>2.56</v>
      </c>
      <c r="G16" s="73">
        <f>F16</f>
        <v>2.56</v>
      </c>
      <c r="H16" s="18">
        <f>G16*(VLOOKUP(OpdateretÅrstal,'Prisliste tillæg'!$A$4:$C$61,3,FALSE)/VLOOKUP(Produktionsår,'Prisliste tillæg'!$A$5:$C$61,3,FALSE))</f>
        <v>4.1886037174497925</v>
      </c>
    </row>
    <row r="17" spans="2:8" x14ac:dyDescent="0.3">
      <c r="B17" s="9"/>
      <c r="C17" s="203"/>
      <c r="D17" s="235"/>
      <c r="E17" s="204"/>
      <c r="F17" s="10"/>
      <c r="G17" s="73"/>
      <c r="H17" s="18"/>
    </row>
    <row r="18" spans="2:8" x14ac:dyDescent="0.3">
      <c r="B18" s="9"/>
      <c r="C18" s="203" t="s">
        <v>61</v>
      </c>
      <c r="D18" s="235"/>
      <c r="E18" s="204"/>
      <c r="F18" s="10"/>
      <c r="G18" s="73">
        <f>SUM(G11:G17)</f>
        <v>276.53000000000003</v>
      </c>
      <c r="H18" s="106">
        <f>G18*(VLOOKUP(OpdateretÅrstal,'Prisliste tillæg'!$A$4:$C$61,3,FALSE)/VLOOKUP(Produktionsår,'Prisliste tillæg'!$A$5:$C$61,3,FALSE))</f>
        <v>452.45101015093411</v>
      </c>
    </row>
    <row r="19" spans="2:8" x14ac:dyDescent="0.3">
      <c r="B19" s="17"/>
      <c r="C19" s="203"/>
      <c r="D19" s="235"/>
      <c r="E19" s="204"/>
      <c r="F19" s="2"/>
      <c r="G19" s="74"/>
      <c r="H19" s="18"/>
    </row>
    <row r="20" spans="2:8" ht="14" thickBot="1" x14ac:dyDescent="0.35">
      <c r="B20" s="40"/>
      <c r="C20" s="276" t="s">
        <v>62</v>
      </c>
      <c r="D20" s="276"/>
      <c r="E20" s="276"/>
      <c r="F20" s="41"/>
      <c r="G20" s="77">
        <f>G18/D6</f>
        <v>55.306000000000004</v>
      </c>
      <c r="H20" s="15">
        <f>G20*(VLOOKUP(OpdateretÅrstal,'Prisliste tillæg'!$A$4:$C$61,3,FALSE)/VLOOKUP(Produktionsår,'Prisliste tillæg'!$A$5:$C$61,3,FALSE))</f>
        <v>90.490202030186822</v>
      </c>
    </row>
    <row r="22" spans="2:8" ht="12.75" customHeight="1" thickBot="1" x14ac:dyDescent="0.35">
      <c r="C22" s="236"/>
      <c r="D22" s="236"/>
      <c r="E22" s="236"/>
    </row>
    <row r="23" spans="2:8" x14ac:dyDescent="0.3">
      <c r="B23" s="150"/>
      <c r="C23" s="219" t="s">
        <v>115</v>
      </c>
      <c r="D23" s="219"/>
      <c r="E23" s="219"/>
      <c r="F23" s="147">
        <f>D3</f>
        <v>2014</v>
      </c>
      <c r="G23" s="146"/>
      <c r="H23" s="122">
        <f>'Samle ark'!K7</f>
        <v>2025</v>
      </c>
    </row>
    <row r="24" spans="2:8" ht="14" thickBot="1" x14ac:dyDescent="0.35">
      <c r="B24" s="151" t="s">
        <v>51</v>
      </c>
      <c r="C24" s="237" t="s">
        <v>52</v>
      </c>
      <c r="D24" s="238"/>
      <c r="E24" s="239"/>
      <c r="F24" s="148" t="s">
        <v>109</v>
      </c>
      <c r="G24" s="149" t="s">
        <v>54</v>
      </c>
      <c r="H24" s="123" t="s">
        <v>109</v>
      </c>
    </row>
    <row r="25" spans="2:8" x14ac:dyDescent="0.3">
      <c r="B25" s="139" t="s">
        <v>116</v>
      </c>
      <c r="C25" s="240" t="s">
        <v>111</v>
      </c>
      <c r="D25" s="241"/>
      <c r="E25" s="242"/>
      <c r="F25" s="140">
        <v>21.9</v>
      </c>
      <c r="G25" s="145">
        <f>F25*D6</f>
        <v>109.5</v>
      </c>
      <c r="H25" s="99">
        <f>G25*(VLOOKUP(OpdateretÅrstal,'Prisliste tillæg'!$A$4:$C$61,3,FALSE)/VLOOKUP(Produktionsår,'Prisliste tillæg'!$A$5:$C$61,3,FALSE))</f>
        <v>179.16097932060637</v>
      </c>
    </row>
    <row r="26" spans="2:8" x14ac:dyDescent="0.3">
      <c r="B26" s="9" t="s">
        <v>112</v>
      </c>
      <c r="C26" s="203" t="s">
        <v>60</v>
      </c>
      <c r="D26" s="235"/>
      <c r="E26" s="204"/>
      <c r="F26" s="10">
        <v>86.06</v>
      </c>
      <c r="G26" s="73">
        <f>F26</f>
        <v>86.06</v>
      </c>
      <c r="H26" s="18">
        <f>G26*(VLOOKUP(OpdateretÅrstal,'Prisliste tillæg'!$A$4:$C$61,3,FALSE)/VLOOKUP(Produktionsår,'Prisliste tillæg'!$A$5:$C$61,3,FALSE))</f>
        <v>140.80907653270671</v>
      </c>
    </row>
    <row r="27" spans="2:8" x14ac:dyDescent="0.3">
      <c r="B27" s="9" t="s">
        <v>113</v>
      </c>
      <c r="C27" s="203" t="s">
        <v>114</v>
      </c>
      <c r="D27" s="235"/>
      <c r="E27" s="204"/>
      <c r="F27" s="10">
        <v>10.53</v>
      </c>
      <c r="G27" s="73">
        <f>F27</f>
        <v>10.53</v>
      </c>
      <c r="H27" s="18">
        <f>G27*(VLOOKUP(OpdateretÅrstal,'Prisliste tillæg'!$A$4:$C$61,3,FALSE)/VLOOKUP(Produktionsår,'Prisliste tillæg'!$A$5:$C$61,3,FALSE))</f>
        <v>17.22890513466653</v>
      </c>
    </row>
    <row r="28" spans="2:8" ht="12.75" customHeight="1" x14ac:dyDescent="0.3">
      <c r="B28" s="105" t="str">
        <f>B14</f>
        <v>080401A</v>
      </c>
      <c r="C28" s="285" t="s">
        <v>75</v>
      </c>
      <c r="D28" s="278"/>
      <c r="E28" s="279"/>
      <c r="F28" s="10">
        <f>F14</f>
        <v>5.39</v>
      </c>
      <c r="G28" s="73">
        <f>F28*D6</f>
        <v>26.95</v>
      </c>
      <c r="H28" s="18">
        <f>G28*(VLOOKUP(OpdateretÅrstal,'Prisliste tillæg'!$A$4:$C$61,3,FALSE)/VLOOKUP(Produktionsår,'Prisliste tillæg'!$A$5:$C$61,3,FALSE))</f>
        <v>44.094871166121841</v>
      </c>
    </row>
    <row r="29" spans="2:8" ht="12.75" customHeight="1" x14ac:dyDescent="0.3">
      <c r="B29" s="105" t="s">
        <v>76</v>
      </c>
      <c r="C29" s="285" t="s">
        <v>77</v>
      </c>
      <c r="D29" s="278"/>
      <c r="E29" s="279"/>
      <c r="F29" s="10">
        <f>F15</f>
        <v>21.53</v>
      </c>
      <c r="G29" s="73">
        <f>F29</f>
        <v>21.53</v>
      </c>
      <c r="H29" s="18">
        <f>G29*(VLOOKUP(OpdateretÅrstal,'Prisliste tillæg'!$A$4:$C$61,3,FALSE)/VLOOKUP(Produktionsår,'Prisliste tillæg'!$A$5:$C$61,3,FALSE))</f>
        <v>35.226811733083608</v>
      </c>
    </row>
    <row r="30" spans="2:8" ht="12.75" customHeight="1" x14ac:dyDescent="0.3">
      <c r="B30" s="105" t="s">
        <v>78</v>
      </c>
      <c r="C30" s="285" t="s">
        <v>79</v>
      </c>
      <c r="D30" s="278"/>
      <c r="E30" s="279"/>
      <c r="F30" s="10">
        <f>F16</f>
        <v>2.56</v>
      </c>
      <c r="G30" s="73">
        <f>F30</f>
        <v>2.56</v>
      </c>
      <c r="H30" s="18">
        <f>G30*(VLOOKUP(OpdateretÅrstal,'Prisliste tillæg'!$A$4:$C$61,3,FALSE)/VLOOKUP(Produktionsår,'Prisliste tillæg'!$A$5:$C$61,3,FALSE))</f>
        <v>4.1886037174497925</v>
      </c>
    </row>
    <row r="31" spans="2:8" x14ac:dyDescent="0.3">
      <c r="B31" s="9"/>
      <c r="C31" s="203"/>
      <c r="D31" s="235"/>
      <c r="E31" s="204"/>
      <c r="F31" s="10"/>
      <c r="G31" s="73"/>
      <c r="H31" s="18"/>
    </row>
    <row r="32" spans="2:8" x14ac:dyDescent="0.3">
      <c r="B32" s="9"/>
      <c r="C32" s="203" t="s">
        <v>61</v>
      </c>
      <c r="D32" s="235"/>
      <c r="E32" s="204"/>
      <c r="F32" s="10"/>
      <c r="G32" s="73">
        <f>SUM(G25:G31)</f>
        <v>257.13</v>
      </c>
      <c r="H32" s="106">
        <f>G32*(VLOOKUP(OpdateretÅrstal,'Prisliste tillæg'!$A$4:$C$61,3,FALSE)/VLOOKUP(Produktionsår,'Prisliste tillæg'!$A$5:$C$61,3,FALSE))</f>
        <v>420.70924760463481</v>
      </c>
    </row>
    <row r="33" spans="2:8" x14ac:dyDescent="0.3">
      <c r="B33" s="17"/>
      <c r="C33" s="203"/>
      <c r="D33" s="235"/>
      <c r="E33" s="204"/>
      <c r="F33" s="2"/>
      <c r="G33" s="74"/>
      <c r="H33" s="18"/>
    </row>
    <row r="34" spans="2:8" ht="14" thickBot="1" x14ac:dyDescent="0.35">
      <c r="B34" s="40"/>
      <c r="C34" s="276" t="s">
        <v>62</v>
      </c>
      <c r="D34" s="276"/>
      <c r="E34" s="276"/>
      <c r="F34" s="41"/>
      <c r="G34" s="77">
        <f>G32/D6</f>
        <v>51.426000000000002</v>
      </c>
      <c r="H34" s="15">
        <f>G34*(VLOOKUP(OpdateretÅrstal,'Prisliste tillæg'!$A$4:$C$61,3,FALSE)/VLOOKUP(Produktionsår,'Prisliste tillæg'!$A$5:$C$61,3,FALSE))</f>
        <v>84.141849520926968</v>
      </c>
    </row>
  </sheetData>
  <mergeCells count="33">
    <mergeCell ref="C10:E10"/>
    <mergeCell ref="C11:E11"/>
    <mergeCell ref="C20:E20"/>
    <mergeCell ref="C22:E22"/>
    <mergeCell ref="C19:E19"/>
    <mergeCell ref="C12:E12"/>
    <mergeCell ref="C13:E13"/>
    <mergeCell ref="C17:E17"/>
    <mergeCell ref="C18:E18"/>
    <mergeCell ref="C9:E9"/>
    <mergeCell ref="A1:E1"/>
    <mergeCell ref="G1:K1"/>
    <mergeCell ref="B6:C7"/>
    <mergeCell ref="G6:H6"/>
    <mergeCell ref="G7:H7"/>
    <mergeCell ref="D6:D7"/>
    <mergeCell ref="E6:E7"/>
    <mergeCell ref="F6:F7"/>
    <mergeCell ref="C31:E31"/>
    <mergeCell ref="C32:E32"/>
    <mergeCell ref="C33:E33"/>
    <mergeCell ref="C34:E34"/>
    <mergeCell ref="C14:E14"/>
    <mergeCell ref="C28:E28"/>
    <mergeCell ref="C15:E15"/>
    <mergeCell ref="C16:E16"/>
    <mergeCell ref="C29:E29"/>
    <mergeCell ref="C30:E30"/>
    <mergeCell ref="C24:E24"/>
    <mergeCell ref="C25:E25"/>
    <mergeCell ref="C26:E26"/>
    <mergeCell ref="C27:E27"/>
    <mergeCell ref="C23:E23"/>
  </mergeCells>
  <pageMargins left="0.7" right="0.7" top="0.75" bottom="0.75" header="0.3" footer="0.3"/>
  <pageSetup paperSize="8"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Ark84">
    <tabColor rgb="FF00B050"/>
  </sheetPr>
  <dimension ref="A1:K34"/>
  <sheetViews>
    <sheetView workbookViewId="0">
      <selection activeCell="J30" sqref="J30"/>
    </sheetView>
  </sheetViews>
  <sheetFormatPr defaultRowHeight="13.5" x14ac:dyDescent="0.3"/>
  <cols>
    <col min="3" max="3" width="12.23046875" customWidth="1"/>
    <col min="5" max="5" width="27.61328125" customWidth="1"/>
    <col min="6" max="6" width="9.4609375" customWidth="1"/>
    <col min="7" max="8" width="10.4609375" customWidth="1"/>
    <col min="9" max="9" width="9.4609375" customWidth="1"/>
    <col min="10" max="11" width="12.15234375" customWidth="1"/>
  </cols>
  <sheetData>
    <row r="1" spans="1:11" ht="14" thickBot="1" x14ac:dyDescent="0.35">
      <c r="A1" s="307" t="s">
        <v>44</v>
      </c>
      <c r="B1" s="308"/>
      <c r="C1" s="308"/>
      <c r="D1" s="308"/>
      <c r="E1" s="308"/>
      <c r="F1" s="81">
        <v>83</v>
      </c>
      <c r="G1" s="308" t="s">
        <v>107</v>
      </c>
      <c r="H1" s="308"/>
      <c r="I1" s="308"/>
      <c r="J1" s="308"/>
      <c r="K1" s="309"/>
    </row>
    <row r="3" spans="1:11" x14ac:dyDescent="0.3">
      <c r="C3" s="124" t="s">
        <v>46</v>
      </c>
      <c r="D3" s="125">
        <v>2014</v>
      </c>
      <c r="E3" t="s">
        <v>47</v>
      </c>
    </row>
    <row r="5" spans="1:11" ht="14" thickBot="1" x14ac:dyDescent="0.35"/>
    <row r="6" spans="1:11" ht="12.75" customHeight="1" x14ac:dyDescent="0.3">
      <c r="B6" s="223" t="s">
        <v>48</v>
      </c>
      <c r="C6" s="224"/>
      <c r="D6" s="231">
        <f>'Samle ark'!B87</f>
        <v>20</v>
      </c>
      <c r="E6" s="250" t="s">
        <v>63</v>
      </c>
      <c r="F6" s="269"/>
      <c r="G6" s="227" t="s">
        <v>50</v>
      </c>
      <c r="H6" s="228"/>
    </row>
    <row r="7" spans="1:11" ht="14" thickBot="1" x14ac:dyDescent="0.35">
      <c r="B7" s="225"/>
      <c r="C7" s="226"/>
      <c r="D7" s="232"/>
      <c r="E7" s="251"/>
      <c r="F7" s="270"/>
      <c r="G7" s="229" t="str">
        <f>'Samle ark'!G84</f>
        <v>t.o.m 100 kvm</v>
      </c>
      <c r="H7" s="230"/>
    </row>
    <row r="8" spans="1:11" ht="14" thickBot="1" x14ac:dyDescent="0.35"/>
    <row r="9" spans="1:11" x14ac:dyDescent="0.3">
      <c r="B9" s="150"/>
      <c r="C9" s="219" t="s">
        <v>108</v>
      </c>
      <c r="D9" s="219"/>
      <c r="E9" s="219"/>
      <c r="F9" s="147">
        <f>Produktionsår</f>
        <v>2014</v>
      </c>
      <c r="G9" s="146"/>
      <c r="H9" s="142">
        <f>OpdateretÅrstal</f>
        <v>2025</v>
      </c>
    </row>
    <row r="10" spans="1:11" ht="14" thickBot="1" x14ac:dyDescent="0.35">
      <c r="B10" s="151" t="s">
        <v>51</v>
      </c>
      <c r="C10" s="237" t="s">
        <v>52</v>
      </c>
      <c r="D10" s="238"/>
      <c r="E10" s="239"/>
      <c r="F10" s="148" t="s">
        <v>109</v>
      </c>
      <c r="G10" s="149" t="s">
        <v>54</v>
      </c>
      <c r="H10" s="143" t="s">
        <v>109</v>
      </c>
    </row>
    <row r="11" spans="1:11" x14ac:dyDescent="0.3">
      <c r="B11" s="139" t="s">
        <v>110</v>
      </c>
      <c r="C11" s="240" t="s">
        <v>111</v>
      </c>
      <c r="D11" s="241"/>
      <c r="E11" s="242"/>
      <c r="F11" s="140">
        <v>25.78</v>
      </c>
      <c r="G11" s="145">
        <f>F11*D6</f>
        <v>515.6</v>
      </c>
      <c r="H11" s="99">
        <f>G11*(VLOOKUP(OpdateretÅrstal,'Prisliste tillæg'!$A$4:$C$61,3,FALSE)/VLOOKUP(Produktionsår,'Prisliste tillæg'!$A$5:$C$61,3,FALSE))</f>
        <v>843.61096746762234</v>
      </c>
    </row>
    <row r="12" spans="1:11" x14ac:dyDescent="0.3">
      <c r="B12" s="9" t="s">
        <v>112</v>
      </c>
      <c r="C12" s="203" t="s">
        <v>60</v>
      </c>
      <c r="D12" s="235"/>
      <c r="E12" s="204"/>
      <c r="F12" s="10">
        <v>86.06</v>
      </c>
      <c r="G12" s="73">
        <f>F12</f>
        <v>86.06</v>
      </c>
      <c r="H12" s="18">
        <f>G12*(VLOOKUP(OpdateretÅrstal,'Prisliste tillæg'!$A$4:$C$61,3,FALSE)/VLOOKUP(Produktionsår,'Prisliste tillæg'!$A$5:$C$61,3,FALSE))</f>
        <v>140.80907653270671</v>
      </c>
    </row>
    <row r="13" spans="1:11" x14ac:dyDescent="0.3">
      <c r="B13" s="9" t="s">
        <v>113</v>
      </c>
      <c r="C13" s="203" t="s">
        <v>114</v>
      </c>
      <c r="D13" s="235"/>
      <c r="E13" s="204"/>
      <c r="F13" s="10">
        <v>10.53</v>
      </c>
      <c r="G13" s="73">
        <f>F13</f>
        <v>10.53</v>
      </c>
      <c r="H13" s="18">
        <f>G13*(VLOOKUP(OpdateretÅrstal,'Prisliste tillæg'!$A$4:$C$61,3,FALSE)/VLOOKUP(Produktionsår,'Prisliste tillæg'!$A$5:$C$61,3,FALSE))</f>
        <v>17.22890513466653</v>
      </c>
    </row>
    <row r="14" spans="1:11" ht="12.75" customHeight="1" x14ac:dyDescent="0.3">
      <c r="B14" s="105" t="s">
        <v>74</v>
      </c>
      <c r="C14" s="203" t="s">
        <v>75</v>
      </c>
      <c r="D14" s="235"/>
      <c r="E14" s="204"/>
      <c r="F14" s="10">
        <v>5.39</v>
      </c>
      <c r="G14" s="73">
        <f>F14*D6</f>
        <v>107.8</v>
      </c>
      <c r="H14" s="18">
        <f>G14*(VLOOKUP(OpdateretÅrstal,'Prisliste tillæg'!$A$4:$C$61,3,FALSE)/VLOOKUP(Produktionsår,'Prisliste tillæg'!$A$5:$C$61,3,FALSE))</f>
        <v>176.37948466448736</v>
      </c>
    </row>
    <row r="15" spans="1:11" ht="12.75" customHeight="1" x14ac:dyDescent="0.3">
      <c r="B15" s="105" t="s">
        <v>76</v>
      </c>
      <c r="C15" s="285" t="s">
        <v>77</v>
      </c>
      <c r="D15" s="278"/>
      <c r="E15" s="278"/>
      <c r="F15" s="107">
        <v>21.53</v>
      </c>
      <c r="G15" s="73">
        <f>F15</f>
        <v>21.53</v>
      </c>
      <c r="H15" s="18">
        <f>G15*(VLOOKUP(OpdateretÅrstal,'Prisliste tillæg'!$A$4:$C$61,3,FALSE)/VLOOKUP(Produktionsår,'Prisliste tillæg'!$A$5:$C$61,3,FALSE))</f>
        <v>35.226811733083608</v>
      </c>
    </row>
    <row r="16" spans="1:11" ht="12.75" customHeight="1" x14ac:dyDescent="0.3">
      <c r="B16" s="105" t="s">
        <v>78</v>
      </c>
      <c r="C16" s="285" t="s">
        <v>79</v>
      </c>
      <c r="D16" s="278"/>
      <c r="E16" s="278"/>
      <c r="F16" s="107">
        <v>2.56</v>
      </c>
      <c r="G16" s="73">
        <f>F16</f>
        <v>2.56</v>
      </c>
      <c r="H16" s="18">
        <f>G16*(VLOOKUP(OpdateretÅrstal,'Prisliste tillæg'!$A$4:$C$61,3,FALSE)/VLOOKUP(Produktionsår,'Prisliste tillæg'!$A$5:$C$61,3,FALSE))</f>
        <v>4.1886037174497925</v>
      </c>
    </row>
    <row r="17" spans="2:8" x14ac:dyDescent="0.3">
      <c r="B17" s="9"/>
      <c r="C17" s="203"/>
      <c r="D17" s="235"/>
      <c r="E17" s="204"/>
      <c r="F17" s="10"/>
      <c r="G17" s="73"/>
      <c r="H17" s="18"/>
    </row>
    <row r="18" spans="2:8" x14ac:dyDescent="0.3">
      <c r="B18" s="9"/>
      <c r="C18" s="203" t="s">
        <v>61</v>
      </c>
      <c r="D18" s="235"/>
      <c r="E18" s="204"/>
      <c r="F18" s="10"/>
      <c r="G18" s="73">
        <f>SUM(G11:G17)</f>
        <v>744.07999999999993</v>
      </c>
      <c r="H18" s="106">
        <f>G18*(VLOOKUP(OpdateretÅrstal,'Prisliste tillæg'!$A$4:$C$61,3,FALSE)/VLOOKUP(Produktionsår,'Prisliste tillæg'!$A$5:$C$61,3,FALSE))</f>
        <v>1217.4438492500162</v>
      </c>
    </row>
    <row r="19" spans="2:8" x14ac:dyDescent="0.3">
      <c r="B19" s="17"/>
      <c r="C19" s="203"/>
      <c r="D19" s="235"/>
      <c r="E19" s="204"/>
      <c r="F19" s="2"/>
      <c r="G19" s="74"/>
      <c r="H19" s="18"/>
    </row>
    <row r="20" spans="2:8" ht="25.5" customHeight="1" thickBot="1" x14ac:dyDescent="0.35">
      <c r="B20" s="40"/>
      <c r="C20" s="276" t="s">
        <v>62</v>
      </c>
      <c r="D20" s="276"/>
      <c r="E20" s="276"/>
      <c r="F20" s="41"/>
      <c r="G20" s="77">
        <f>G18/D6</f>
        <v>37.203999999999994</v>
      </c>
      <c r="H20" s="15">
        <f>G20*(VLOOKUP(OpdateretÅrstal,'Prisliste tillæg'!$A$4:$C$61,3,FALSE)/VLOOKUP(Produktionsår,'Prisliste tillæg'!$A$5:$C$61,3,FALSE))</f>
        <v>60.872192462500806</v>
      </c>
    </row>
    <row r="21" spans="2:8" ht="25.5" customHeight="1" x14ac:dyDescent="0.3"/>
    <row r="22" spans="2:8" ht="12.75" customHeight="1" thickBot="1" x14ac:dyDescent="0.35">
      <c r="C22" s="236"/>
      <c r="D22" s="236"/>
      <c r="E22" s="236"/>
    </row>
    <row r="23" spans="2:8" x14ac:dyDescent="0.3">
      <c r="B23" s="150"/>
      <c r="C23" s="219" t="s">
        <v>115</v>
      </c>
      <c r="D23" s="219"/>
      <c r="E23" s="219"/>
      <c r="F23" s="147">
        <f>D3</f>
        <v>2014</v>
      </c>
      <c r="G23" s="146"/>
      <c r="H23" s="122">
        <f>'Samle ark'!K7</f>
        <v>2025</v>
      </c>
    </row>
    <row r="24" spans="2:8" ht="14" thickBot="1" x14ac:dyDescent="0.35">
      <c r="B24" s="151" t="s">
        <v>51</v>
      </c>
      <c r="C24" s="237" t="s">
        <v>52</v>
      </c>
      <c r="D24" s="238"/>
      <c r="E24" s="239"/>
      <c r="F24" s="148" t="s">
        <v>109</v>
      </c>
      <c r="G24" s="149" t="s">
        <v>54</v>
      </c>
      <c r="H24" s="123" t="s">
        <v>109</v>
      </c>
    </row>
    <row r="25" spans="2:8" x14ac:dyDescent="0.3">
      <c r="B25" s="139" t="s">
        <v>116</v>
      </c>
      <c r="C25" s="240" t="s">
        <v>111</v>
      </c>
      <c r="D25" s="241"/>
      <c r="E25" s="242"/>
      <c r="F25" s="140">
        <v>21.9</v>
      </c>
      <c r="G25" s="145">
        <f>F25*D6</f>
        <v>438</v>
      </c>
      <c r="H25" s="99">
        <f>G25*(VLOOKUP(OpdateretÅrstal,'Prisliste tillæg'!$A$4:$C$61,3,FALSE)/VLOOKUP(Produktionsår,'Prisliste tillæg'!$A$5:$C$61,3,FALSE))</f>
        <v>716.64391728242549</v>
      </c>
    </row>
    <row r="26" spans="2:8" x14ac:dyDescent="0.3">
      <c r="B26" s="9" t="s">
        <v>112</v>
      </c>
      <c r="C26" s="203" t="s">
        <v>60</v>
      </c>
      <c r="D26" s="235"/>
      <c r="E26" s="204"/>
      <c r="F26" s="10">
        <v>86.06</v>
      </c>
      <c r="G26" s="73">
        <f>F26</f>
        <v>86.06</v>
      </c>
      <c r="H26" s="18">
        <f>G26*(VLOOKUP(OpdateretÅrstal,'Prisliste tillæg'!$A$4:$C$61,3,FALSE)/VLOOKUP(Produktionsår,'Prisliste tillæg'!$A$5:$C$61,3,FALSE))</f>
        <v>140.80907653270671</v>
      </c>
    </row>
    <row r="27" spans="2:8" x14ac:dyDescent="0.3">
      <c r="B27" s="9" t="s">
        <v>113</v>
      </c>
      <c r="C27" s="203" t="s">
        <v>114</v>
      </c>
      <c r="D27" s="235"/>
      <c r="E27" s="204"/>
      <c r="F27" s="10">
        <v>10.53</v>
      </c>
      <c r="G27" s="73">
        <f>F27</f>
        <v>10.53</v>
      </c>
      <c r="H27" s="18">
        <f>G27*(VLOOKUP(OpdateretÅrstal,'Prisliste tillæg'!$A$4:$C$61,3,FALSE)/VLOOKUP(Produktionsår,'Prisliste tillæg'!$A$5:$C$61,3,FALSE))</f>
        <v>17.22890513466653</v>
      </c>
    </row>
    <row r="28" spans="2:8" ht="12.75" customHeight="1" x14ac:dyDescent="0.3">
      <c r="B28" s="105" t="str">
        <f>B14</f>
        <v>080401A</v>
      </c>
      <c r="C28" s="285" t="s">
        <v>75</v>
      </c>
      <c r="D28" s="278"/>
      <c r="E28" s="279"/>
      <c r="F28" s="10">
        <f>F14</f>
        <v>5.39</v>
      </c>
      <c r="G28" s="73">
        <f>F28*D6</f>
        <v>107.8</v>
      </c>
      <c r="H28" s="18">
        <f>G28*(VLOOKUP(OpdateretÅrstal,'Prisliste tillæg'!$A$4:$C$61,3,FALSE)/VLOOKUP(Produktionsår,'Prisliste tillæg'!$A$5:$C$61,3,FALSE))</f>
        <v>176.37948466448736</v>
      </c>
    </row>
    <row r="29" spans="2:8" ht="12.75" customHeight="1" x14ac:dyDescent="0.3">
      <c r="B29" s="105" t="s">
        <v>76</v>
      </c>
      <c r="C29" s="285" t="s">
        <v>77</v>
      </c>
      <c r="D29" s="278"/>
      <c r="E29" s="279"/>
      <c r="F29" s="10">
        <f>F15</f>
        <v>21.53</v>
      </c>
      <c r="G29" s="73">
        <f>F29</f>
        <v>21.53</v>
      </c>
      <c r="H29" s="18">
        <f>G29*(VLOOKUP(OpdateretÅrstal,'Prisliste tillæg'!$A$4:$C$61,3,FALSE)/VLOOKUP(Produktionsår,'Prisliste tillæg'!$A$5:$C$61,3,FALSE))</f>
        <v>35.226811733083608</v>
      </c>
    </row>
    <row r="30" spans="2:8" ht="12.75" customHeight="1" x14ac:dyDescent="0.3">
      <c r="B30" s="105" t="s">
        <v>78</v>
      </c>
      <c r="C30" s="285" t="s">
        <v>79</v>
      </c>
      <c r="D30" s="278"/>
      <c r="E30" s="279"/>
      <c r="F30" s="10">
        <f>F16</f>
        <v>2.56</v>
      </c>
      <c r="G30" s="73">
        <f>F30</f>
        <v>2.56</v>
      </c>
      <c r="H30" s="18">
        <f>G30*(VLOOKUP(OpdateretÅrstal,'Prisliste tillæg'!$A$4:$C$61,3,FALSE)/VLOOKUP(Produktionsår,'Prisliste tillæg'!$A$5:$C$61,3,FALSE))</f>
        <v>4.1886037174497925</v>
      </c>
    </row>
    <row r="31" spans="2:8" x14ac:dyDescent="0.3">
      <c r="B31" s="9"/>
      <c r="C31" s="203"/>
      <c r="D31" s="235"/>
      <c r="E31" s="204"/>
      <c r="F31" s="10"/>
      <c r="G31" s="73"/>
      <c r="H31" s="18"/>
    </row>
    <row r="32" spans="2:8" x14ac:dyDescent="0.3">
      <c r="B32" s="9"/>
      <c r="C32" s="203" t="s">
        <v>61</v>
      </c>
      <c r="D32" s="235"/>
      <c r="E32" s="204"/>
      <c r="F32" s="10"/>
      <c r="G32" s="73">
        <f>SUM(G25:G31)</f>
        <v>666.47999999999979</v>
      </c>
      <c r="H32" s="106">
        <f>G32*(VLOOKUP(OpdateretÅrstal,'Prisliste tillæg'!$A$4:$C$61,3,FALSE)/VLOOKUP(Produktionsår,'Prisliste tillæg'!$A$5:$C$61,3,FALSE))</f>
        <v>1090.476799064819</v>
      </c>
    </row>
    <row r="33" spans="2:8" x14ac:dyDescent="0.3">
      <c r="B33" s="17"/>
      <c r="C33" s="203"/>
      <c r="D33" s="235"/>
      <c r="E33" s="204"/>
      <c r="F33" s="2"/>
      <c r="G33" s="74"/>
      <c r="H33" s="18"/>
    </row>
    <row r="34" spans="2:8" ht="14" thickBot="1" x14ac:dyDescent="0.35">
      <c r="B34" s="40"/>
      <c r="C34" s="276" t="s">
        <v>62</v>
      </c>
      <c r="D34" s="276"/>
      <c r="E34" s="276"/>
      <c r="F34" s="41"/>
      <c r="G34" s="77">
        <f>G32/D6</f>
        <v>33.323999999999991</v>
      </c>
      <c r="H34" s="15">
        <f>G34*(VLOOKUP(OpdateretÅrstal,'Prisliste tillæg'!$A$4:$C$61,3,FALSE)/VLOOKUP(Produktionsår,'Prisliste tillæg'!$A$5:$C$61,3,FALSE))</f>
        <v>54.523839953240959</v>
      </c>
    </row>
  </sheetData>
  <mergeCells count="33">
    <mergeCell ref="C10:E10"/>
    <mergeCell ref="C11:E11"/>
    <mergeCell ref="C20:E20"/>
    <mergeCell ref="C22:E22"/>
    <mergeCell ref="C19:E19"/>
    <mergeCell ref="C12:E12"/>
    <mergeCell ref="C13:E13"/>
    <mergeCell ref="C17:E17"/>
    <mergeCell ref="C18:E18"/>
    <mergeCell ref="C9:E9"/>
    <mergeCell ref="A1:E1"/>
    <mergeCell ref="G1:K1"/>
    <mergeCell ref="B6:C7"/>
    <mergeCell ref="G6:H6"/>
    <mergeCell ref="G7:H7"/>
    <mergeCell ref="D6:D7"/>
    <mergeCell ref="E6:E7"/>
    <mergeCell ref="F6:F7"/>
    <mergeCell ref="C31:E31"/>
    <mergeCell ref="C32:E32"/>
    <mergeCell ref="C33:E33"/>
    <mergeCell ref="C34:E34"/>
    <mergeCell ref="C14:E14"/>
    <mergeCell ref="C28:E28"/>
    <mergeCell ref="C15:E15"/>
    <mergeCell ref="C16:E16"/>
    <mergeCell ref="C29:E29"/>
    <mergeCell ref="C30:E30"/>
    <mergeCell ref="C24:E24"/>
    <mergeCell ref="C25:E25"/>
    <mergeCell ref="C26:E26"/>
    <mergeCell ref="C27:E27"/>
    <mergeCell ref="C23:E23"/>
  </mergeCells>
  <pageMargins left="0.7" right="0.7" top="0.75" bottom="0.75" header="0.3" footer="0.3"/>
  <pageSetup paperSize="8"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Ark85">
    <tabColor rgb="FF00B050"/>
  </sheetPr>
  <dimension ref="A1:K34"/>
  <sheetViews>
    <sheetView workbookViewId="0">
      <selection activeCell="J30" sqref="J30"/>
    </sheetView>
  </sheetViews>
  <sheetFormatPr defaultRowHeight="13.5" x14ac:dyDescent="0.3"/>
  <cols>
    <col min="3" max="3" width="12.23046875" customWidth="1"/>
    <col min="5" max="5" width="27.61328125" customWidth="1"/>
    <col min="6" max="6" width="9.4609375" customWidth="1"/>
    <col min="7" max="8" width="12.15234375" bestFit="1" customWidth="1"/>
    <col min="9" max="9" width="10.4609375" customWidth="1"/>
    <col min="10" max="10" width="12.15234375" customWidth="1"/>
    <col min="11" max="11" width="12" customWidth="1"/>
  </cols>
  <sheetData>
    <row r="1" spans="1:11" ht="14" thickBot="1" x14ac:dyDescent="0.35">
      <c r="A1" s="307" t="s">
        <v>44</v>
      </c>
      <c r="B1" s="308"/>
      <c r="C1" s="308"/>
      <c r="D1" s="308"/>
      <c r="E1" s="308"/>
      <c r="F1" s="81">
        <v>84</v>
      </c>
      <c r="G1" s="308" t="s">
        <v>107</v>
      </c>
      <c r="H1" s="308"/>
      <c r="I1" s="308"/>
      <c r="J1" s="308"/>
      <c r="K1" s="309"/>
    </row>
    <row r="3" spans="1:11" x14ac:dyDescent="0.3">
      <c r="C3" s="124" t="s">
        <v>46</v>
      </c>
      <c r="D3" s="125">
        <v>2014</v>
      </c>
      <c r="E3" t="s">
        <v>47</v>
      </c>
    </row>
    <row r="5" spans="1:11" ht="14" thickBot="1" x14ac:dyDescent="0.35"/>
    <row r="6" spans="1:11" ht="12.75" customHeight="1" x14ac:dyDescent="0.3">
      <c r="B6" s="223" t="s">
        <v>48</v>
      </c>
      <c r="C6" s="224"/>
      <c r="D6" s="231">
        <f>'Samle ark'!B89</f>
        <v>100</v>
      </c>
      <c r="E6" s="250" t="s">
        <v>63</v>
      </c>
      <c r="F6" s="269"/>
      <c r="G6" s="227" t="s">
        <v>50</v>
      </c>
      <c r="H6" s="228"/>
    </row>
    <row r="7" spans="1:11" ht="14" thickBot="1" x14ac:dyDescent="0.35">
      <c r="B7" s="225"/>
      <c r="C7" s="226"/>
      <c r="D7" s="232"/>
      <c r="E7" s="251"/>
      <c r="F7" s="270"/>
      <c r="G7" s="229" t="str">
        <f>'Samle ark'!G84</f>
        <v>t.o.m 100 kvm</v>
      </c>
      <c r="H7" s="230"/>
    </row>
    <row r="8" spans="1:11" ht="14" thickBot="1" x14ac:dyDescent="0.35"/>
    <row r="9" spans="1:11" x14ac:dyDescent="0.3">
      <c r="B9" s="150"/>
      <c r="C9" s="219" t="s">
        <v>108</v>
      </c>
      <c r="D9" s="219"/>
      <c r="E9" s="219"/>
      <c r="F9" s="147">
        <f>Produktionsår</f>
        <v>2014</v>
      </c>
      <c r="G9" s="146"/>
      <c r="H9" s="142">
        <f>OpdateretÅrstal</f>
        <v>2025</v>
      </c>
    </row>
    <row r="10" spans="1:11" ht="14" thickBot="1" x14ac:dyDescent="0.35">
      <c r="B10" s="151" t="s">
        <v>51</v>
      </c>
      <c r="C10" s="237" t="s">
        <v>52</v>
      </c>
      <c r="D10" s="238"/>
      <c r="E10" s="239"/>
      <c r="F10" s="148" t="s">
        <v>109</v>
      </c>
      <c r="G10" s="149" t="s">
        <v>54</v>
      </c>
      <c r="H10" s="143" t="s">
        <v>109</v>
      </c>
    </row>
    <row r="11" spans="1:11" x14ac:dyDescent="0.3">
      <c r="B11" s="139" t="s">
        <v>110</v>
      </c>
      <c r="C11" s="240" t="s">
        <v>111</v>
      </c>
      <c r="D11" s="241"/>
      <c r="E11" s="242"/>
      <c r="F11" s="140">
        <v>25.78</v>
      </c>
      <c r="G11" s="145">
        <f>F11*D6</f>
        <v>2578</v>
      </c>
      <c r="H11" s="99">
        <f>G11*(VLOOKUP(OpdateretÅrstal,'Prisliste tillæg'!$A$4:$C$61,3,FALSE)/VLOOKUP(Produktionsår,'Prisliste tillæg'!$A$5:$C$61,3,FALSE))</f>
        <v>4218.0548373381116</v>
      </c>
    </row>
    <row r="12" spans="1:11" x14ac:dyDescent="0.3">
      <c r="B12" s="9" t="s">
        <v>112</v>
      </c>
      <c r="C12" s="203" t="s">
        <v>60</v>
      </c>
      <c r="D12" s="235"/>
      <c r="E12" s="204"/>
      <c r="F12" s="10">
        <v>86.06</v>
      </c>
      <c r="G12" s="73">
        <f>F12</f>
        <v>86.06</v>
      </c>
      <c r="H12" s="18">
        <f>G12*(VLOOKUP(OpdateretÅrstal,'Prisliste tillæg'!$A$4:$C$61,3,FALSE)/VLOOKUP(Produktionsår,'Prisliste tillæg'!$A$5:$C$61,3,FALSE))</f>
        <v>140.80907653270671</v>
      </c>
    </row>
    <row r="13" spans="1:11" x14ac:dyDescent="0.3">
      <c r="B13" s="9" t="s">
        <v>113</v>
      </c>
      <c r="C13" s="203" t="s">
        <v>114</v>
      </c>
      <c r="D13" s="235"/>
      <c r="E13" s="204"/>
      <c r="F13" s="10">
        <v>10.53</v>
      </c>
      <c r="G13" s="73">
        <f>F13</f>
        <v>10.53</v>
      </c>
      <c r="H13" s="18">
        <f>G13*(VLOOKUP(OpdateretÅrstal,'Prisliste tillæg'!$A$4:$C$61,3,FALSE)/VLOOKUP(Produktionsår,'Prisliste tillæg'!$A$5:$C$61,3,FALSE))</f>
        <v>17.22890513466653</v>
      </c>
    </row>
    <row r="14" spans="1:11" ht="12.75" customHeight="1" x14ac:dyDescent="0.3">
      <c r="B14" s="105" t="s">
        <v>74</v>
      </c>
      <c r="C14" s="203" t="s">
        <v>75</v>
      </c>
      <c r="D14" s="235"/>
      <c r="E14" s="204"/>
      <c r="F14" s="10">
        <v>5.39</v>
      </c>
      <c r="G14" s="73">
        <f>F14*D6</f>
        <v>539</v>
      </c>
      <c r="H14" s="18">
        <f>G14*(VLOOKUP(OpdateretÅrstal,'Prisliste tillæg'!$A$4:$C$61,3,FALSE)/VLOOKUP(Produktionsår,'Prisliste tillæg'!$A$5:$C$61,3,FALSE))</f>
        <v>881.89742332243679</v>
      </c>
    </row>
    <row r="15" spans="1:11" ht="12.75" customHeight="1" x14ac:dyDescent="0.3">
      <c r="B15" s="105" t="s">
        <v>76</v>
      </c>
      <c r="C15" s="285" t="s">
        <v>77</v>
      </c>
      <c r="D15" s="278"/>
      <c r="E15" s="278"/>
      <c r="F15" s="107">
        <v>21.53</v>
      </c>
      <c r="G15" s="73">
        <f>F15</f>
        <v>21.53</v>
      </c>
      <c r="H15" s="18">
        <f>G15*(VLOOKUP(OpdateretÅrstal,'Prisliste tillæg'!$A$4:$C$61,3,FALSE)/VLOOKUP(Produktionsår,'Prisliste tillæg'!$A$5:$C$61,3,FALSE))</f>
        <v>35.226811733083608</v>
      </c>
    </row>
    <row r="16" spans="1:11" ht="12.75" customHeight="1" x14ac:dyDescent="0.3">
      <c r="B16" s="105" t="s">
        <v>78</v>
      </c>
      <c r="C16" s="285" t="s">
        <v>79</v>
      </c>
      <c r="D16" s="278"/>
      <c r="E16" s="278"/>
      <c r="F16" s="107">
        <v>2.56</v>
      </c>
      <c r="G16" s="73">
        <f>F16</f>
        <v>2.56</v>
      </c>
      <c r="H16" s="18">
        <f>G16*(VLOOKUP(OpdateretÅrstal,'Prisliste tillæg'!$A$4:$C$61,3,FALSE)/VLOOKUP(Produktionsår,'Prisliste tillæg'!$A$5:$C$61,3,FALSE))</f>
        <v>4.1886037174497925</v>
      </c>
    </row>
    <row r="17" spans="2:8" x14ac:dyDescent="0.3">
      <c r="B17" s="9"/>
      <c r="C17" s="203"/>
      <c r="D17" s="235"/>
      <c r="E17" s="204"/>
      <c r="F17" s="10"/>
      <c r="G17" s="73"/>
      <c r="H17" s="18"/>
    </row>
    <row r="18" spans="2:8" x14ac:dyDescent="0.3">
      <c r="B18" s="9"/>
      <c r="C18" s="203" t="s">
        <v>61</v>
      </c>
      <c r="D18" s="235"/>
      <c r="E18" s="204"/>
      <c r="F18" s="10"/>
      <c r="G18" s="73">
        <f>SUM(G11:G17)</f>
        <v>3237.6800000000003</v>
      </c>
      <c r="H18" s="106">
        <f>G18*(VLOOKUP(OpdateretÅrstal,'Prisliste tillæg'!$A$4:$C$61,3,FALSE)/VLOOKUP(Produktionsår,'Prisliste tillæg'!$A$5:$C$61,3,FALSE))</f>
        <v>5297.405657778455</v>
      </c>
    </row>
    <row r="19" spans="2:8" x14ac:dyDescent="0.3">
      <c r="B19" s="17"/>
      <c r="C19" s="203"/>
      <c r="D19" s="235"/>
      <c r="E19" s="204"/>
      <c r="F19" s="2"/>
      <c r="G19" s="74"/>
      <c r="H19" s="18"/>
    </row>
    <row r="20" spans="2:8" ht="25.5" customHeight="1" thickBot="1" x14ac:dyDescent="0.35">
      <c r="B20" s="40"/>
      <c r="C20" s="276" t="s">
        <v>62</v>
      </c>
      <c r="D20" s="276"/>
      <c r="E20" s="276"/>
      <c r="F20" s="41"/>
      <c r="G20" s="77">
        <f>G18/D6</f>
        <v>32.376800000000003</v>
      </c>
      <c r="H20" s="15">
        <f>G20*(VLOOKUP(OpdateretÅrstal,'Prisliste tillæg'!$A$4:$C$61,3,FALSE)/VLOOKUP(Produktionsår,'Prisliste tillæg'!$A$5:$C$61,3,FALSE))</f>
        <v>52.974056577784552</v>
      </c>
    </row>
    <row r="21" spans="2:8" ht="25.5" customHeight="1" x14ac:dyDescent="0.3"/>
    <row r="22" spans="2:8" ht="12.75" customHeight="1" thickBot="1" x14ac:dyDescent="0.35">
      <c r="C22" s="236"/>
      <c r="D22" s="236"/>
      <c r="E22" s="236"/>
    </row>
    <row r="23" spans="2:8" ht="12.75" customHeight="1" x14ac:dyDescent="0.3">
      <c r="B23" s="150"/>
      <c r="C23" s="219" t="s">
        <v>115</v>
      </c>
      <c r="D23" s="219"/>
      <c r="E23" s="219"/>
      <c r="F23" s="147">
        <f>D3</f>
        <v>2014</v>
      </c>
      <c r="G23" s="146"/>
      <c r="H23" s="122">
        <f>'Samle ark'!K7</f>
        <v>2025</v>
      </c>
    </row>
    <row r="24" spans="2:8" ht="12.75" customHeight="1" thickBot="1" x14ac:dyDescent="0.35">
      <c r="B24" s="151" t="s">
        <v>51</v>
      </c>
      <c r="C24" s="237" t="s">
        <v>52</v>
      </c>
      <c r="D24" s="238"/>
      <c r="E24" s="239"/>
      <c r="F24" s="148" t="s">
        <v>109</v>
      </c>
      <c r="G24" s="149" t="s">
        <v>54</v>
      </c>
      <c r="H24" s="123" t="s">
        <v>109</v>
      </c>
    </row>
    <row r="25" spans="2:8" ht="12.75" customHeight="1" x14ac:dyDescent="0.3">
      <c r="B25" s="139" t="s">
        <v>116</v>
      </c>
      <c r="C25" s="240" t="s">
        <v>111</v>
      </c>
      <c r="D25" s="241"/>
      <c r="E25" s="242"/>
      <c r="F25" s="140">
        <v>21.9</v>
      </c>
      <c r="G25" s="145">
        <f>F25*D6</f>
        <v>2190</v>
      </c>
      <c r="H25" s="99">
        <f>G25*(VLOOKUP(OpdateretÅrstal,'Prisliste tillæg'!$A$4:$C$61,3,FALSE)/VLOOKUP(Produktionsår,'Prisliste tillæg'!$A$5:$C$61,3,FALSE))</f>
        <v>3583.2195864121272</v>
      </c>
    </row>
    <row r="26" spans="2:8" ht="12.75" customHeight="1" x14ac:dyDescent="0.3">
      <c r="B26" s="9" t="s">
        <v>112</v>
      </c>
      <c r="C26" s="203" t="s">
        <v>60</v>
      </c>
      <c r="D26" s="235"/>
      <c r="E26" s="204"/>
      <c r="F26" s="10">
        <v>86.06</v>
      </c>
      <c r="G26" s="73">
        <f>F26</f>
        <v>86.06</v>
      </c>
      <c r="H26" s="18">
        <f>G26*(VLOOKUP(OpdateretÅrstal,'Prisliste tillæg'!$A$4:$C$61,3,FALSE)/VLOOKUP(Produktionsår,'Prisliste tillæg'!$A$5:$C$61,3,FALSE))</f>
        <v>140.80907653270671</v>
      </c>
    </row>
    <row r="27" spans="2:8" ht="12.75" customHeight="1" x14ac:dyDescent="0.3">
      <c r="B27" s="9" t="s">
        <v>113</v>
      </c>
      <c r="C27" s="203" t="s">
        <v>114</v>
      </c>
      <c r="D27" s="235"/>
      <c r="E27" s="204"/>
      <c r="F27" s="10">
        <v>10.53</v>
      </c>
      <c r="G27" s="73">
        <f>F27</f>
        <v>10.53</v>
      </c>
      <c r="H27" s="18">
        <f>G27*(VLOOKUP(OpdateretÅrstal,'Prisliste tillæg'!$A$4:$C$61,3,FALSE)/VLOOKUP(Produktionsår,'Prisliste tillæg'!$A$5:$C$61,3,FALSE))</f>
        <v>17.22890513466653</v>
      </c>
    </row>
    <row r="28" spans="2:8" ht="12.75" customHeight="1" x14ac:dyDescent="0.3">
      <c r="B28" s="105" t="str">
        <f>B14</f>
        <v>080401A</v>
      </c>
      <c r="C28" s="285" t="s">
        <v>75</v>
      </c>
      <c r="D28" s="278"/>
      <c r="E28" s="279"/>
      <c r="F28" s="10">
        <f>F14</f>
        <v>5.39</v>
      </c>
      <c r="G28" s="73">
        <f>F28*D6</f>
        <v>539</v>
      </c>
      <c r="H28" s="18">
        <f>G28*(VLOOKUP(OpdateretÅrstal,'Prisliste tillæg'!$A$4:$C$61,3,FALSE)/VLOOKUP(Produktionsår,'Prisliste tillæg'!$A$5:$C$61,3,FALSE))</f>
        <v>881.89742332243679</v>
      </c>
    </row>
    <row r="29" spans="2:8" ht="12.75" customHeight="1" x14ac:dyDescent="0.3">
      <c r="B29" s="105" t="s">
        <v>76</v>
      </c>
      <c r="C29" s="285" t="s">
        <v>77</v>
      </c>
      <c r="D29" s="278"/>
      <c r="E29" s="279"/>
      <c r="F29" s="10">
        <f>F15</f>
        <v>21.53</v>
      </c>
      <c r="G29" s="73">
        <f>F29</f>
        <v>21.53</v>
      </c>
      <c r="H29" s="18">
        <f>G29*(VLOOKUP(OpdateretÅrstal,'Prisliste tillæg'!$A$4:$C$61,3,FALSE)/VLOOKUP(Produktionsår,'Prisliste tillæg'!$A$5:$C$61,3,FALSE))</f>
        <v>35.226811733083608</v>
      </c>
    </row>
    <row r="30" spans="2:8" ht="12.75" customHeight="1" x14ac:dyDescent="0.3">
      <c r="B30" s="105" t="s">
        <v>78</v>
      </c>
      <c r="C30" s="285" t="s">
        <v>79</v>
      </c>
      <c r="D30" s="278"/>
      <c r="E30" s="279"/>
      <c r="F30" s="10">
        <f>F16</f>
        <v>2.56</v>
      </c>
      <c r="G30" s="73">
        <f>F30</f>
        <v>2.56</v>
      </c>
      <c r="H30" s="18">
        <f>G30*(VLOOKUP(OpdateretÅrstal,'Prisliste tillæg'!$A$4:$C$61,3,FALSE)/VLOOKUP(Produktionsår,'Prisliste tillæg'!$A$5:$C$61,3,FALSE))</f>
        <v>4.1886037174497925</v>
      </c>
    </row>
    <row r="31" spans="2:8" ht="12.75" customHeight="1" x14ac:dyDescent="0.3">
      <c r="B31" s="9"/>
      <c r="C31" s="203"/>
      <c r="D31" s="235"/>
      <c r="E31" s="204"/>
      <c r="F31" s="10"/>
      <c r="G31" s="73"/>
      <c r="H31" s="18"/>
    </row>
    <row r="32" spans="2:8" ht="12.75" customHeight="1" x14ac:dyDescent="0.3">
      <c r="B32" s="9"/>
      <c r="C32" s="203" t="s">
        <v>61</v>
      </c>
      <c r="D32" s="235"/>
      <c r="E32" s="204"/>
      <c r="F32" s="10"/>
      <c r="G32" s="73">
        <f>SUM(G25:G31)</f>
        <v>2849.6800000000003</v>
      </c>
      <c r="H32" s="106">
        <f>G32*(VLOOKUP(OpdateretÅrstal,'Prisliste tillæg'!$A$4:$C$61,3,FALSE)/VLOOKUP(Produktionsår,'Prisliste tillæg'!$A$5:$C$61,3,FALSE))</f>
        <v>4662.570406852471</v>
      </c>
    </row>
    <row r="33" spans="2:8" x14ac:dyDescent="0.3">
      <c r="B33" s="17"/>
      <c r="C33" s="203"/>
      <c r="D33" s="235"/>
      <c r="E33" s="204"/>
      <c r="F33" s="2"/>
      <c r="G33" s="74"/>
      <c r="H33" s="18"/>
    </row>
    <row r="34" spans="2:8" ht="14" thickBot="1" x14ac:dyDescent="0.35">
      <c r="B34" s="40"/>
      <c r="C34" s="276" t="s">
        <v>62</v>
      </c>
      <c r="D34" s="276"/>
      <c r="E34" s="276"/>
      <c r="F34" s="41"/>
      <c r="G34" s="77">
        <f>G32/D6</f>
        <v>28.496800000000004</v>
      </c>
      <c r="H34" s="15">
        <f>G34*(VLOOKUP(OpdateretÅrstal,'Prisliste tillæg'!$A$4:$C$61,3,FALSE)/VLOOKUP(Produktionsår,'Prisliste tillæg'!$A$5:$C$61,3,FALSE))</f>
        <v>46.625704068524712</v>
      </c>
    </row>
  </sheetData>
  <mergeCells count="33">
    <mergeCell ref="C10:E10"/>
    <mergeCell ref="C11:E11"/>
    <mergeCell ref="C20:E20"/>
    <mergeCell ref="C22:E22"/>
    <mergeCell ref="C19:E19"/>
    <mergeCell ref="C12:E12"/>
    <mergeCell ref="C13:E13"/>
    <mergeCell ref="C17:E17"/>
    <mergeCell ref="C18:E18"/>
    <mergeCell ref="C9:E9"/>
    <mergeCell ref="A1:E1"/>
    <mergeCell ref="G1:K1"/>
    <mergeCell ref="B6:C7"/>
    <mergeCell ref="G6:H6"/>
    <mergeCell ref="G7:H7"/>
    <mergeCell ref="D6:D7"/>
    <mergeCell ref="E6:E7"/>
    <mergeCell ref="F6:F7"/>
    <mergeCell ref="C31:E31"/>
    <mergeCell ref="C32:E32"/>
    <mergeCell ref="C33:E33"/>
    <mergeCell ref="C34:E34"/>
    <mergeCell ref="C14:E14"/>
    <mergeCell ref="C28:E28"/>
    <mergeCell ref="C15:E15"/>
    <mergeCell ref="C16:E16"/>
    <mergeCell ref="C29:E29"/>
    <mergeCell ref="C30:E30"/>
    <mergeCell ref="C24:E24"/>
    <mergeCell ref="C25:E25"/>
    <mergeCell ref="C26:E26"/>
    <mergeCell ref="C27:E27"/>
    <mergeCell ref="C23:E23"/>
  </mergeCells>
  <pageMargins left="0.7" right="0.7" top="0.75" bottom="0.75" header="0.3" footer="0.3"/>
  <pageSetup paperSize="8"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Ark86">
    <tabColor theme="2" tint="-0.249977111117893"/>
  </sheetPr>
  <dimension ref="A1:K34"/>
  <sheetViews>
    <sheetView workbookViewId="0">
      <selection activeCell="J30" sqref="J30"/>
    </sheetView>
  </sheetViews>
  <sheetFormatPr defaultRowHeight="13.5" x14ac:dyDescent="0.3"/>
  <cols>
    <col min="3" max="3" width="12.23046875" customWidth="1"/>
    <col min="5" max="5" width="27.61328125" customWidth="1"/>
    <col min="6" max="6" width="9.4609375" customWidth="1"/>
    <col min="7" max="9" width="10.4609375" customWidth="1"/>
    <col min="10" max="10" width="12.15234375" customWidth="1"/>
    <col min="11" max="11" width="12" customWidth="1"/>
  </cols>
  <sheetData>
    <row r="1" spans="1:11" ht="14" thickBot="1" x14ac:dyDescent="0.35">
      <c r="A1" s="310" t="s">
        <v>44</v>
      </c>
      <c r="B1" s="311"/>
      <c r="C1" s="311"/>
      <c r="D1" s="311"/>
      <c r="E1" s="311"/>
      <c r="F1" s="83">
        <v>85</v>
      </c>
      <c r="G1" s="311" t="s">
        <v>107</v>
      </c>
      <c r="H1" s="311"/>
      <c r="I1" s="311"/>
      <c r="J1" s="311"/>
      <c r="K1" s="312"/>
    </row>
    <row r="3" spans="1:11" x14ac:dyDescent="0.3">
      <c r="C3" s="124" t="s">
        <v>46</v>
      </c>
      <c r="D3" s="125">
        <v>2014</v>
      </c>
      <c r="E3" t="s">
        <v>47</v>
      </c>
    </row>
    <row r="5" spans="1:11" ht="14" thickBot="1" x14ac:dyDescent="0.35"/>
    <row r="6" spans="1:11" ht="12.75" customHeight="1" x14ac:dyDescent="0.3">
      <c r="B6" s="223" t="s">
        <v>48</v>
      </c>
      <c r="C6" s="224"/>
      <c r="D6" s="231">
        <f>'Samle ark'!B85</f>
        <v>5</v>
      </c>
      <c r="E6" s="250" t="s">
        <v>63</v>
      </c>
      <c r="F6" s="269"/>
      <c r="G6" s="227" t="s">
        <v>50</v>
      </c>
      <c r="H6" s="228"/>
    </row>
    <row r="7" spans="1:11" ht="14" thickBot="1" x14ac:dyDescent="0.35">
      <c r="B7" s="225"/>
      <c r="C7" s="226"/>
      <c r="D7" s="232"/>
      <c r="E7" s="251"/>
      <c r="F7" s="270"/>
      <c r="G7" s="229" t="str">
        <f>'Samle ark'!J84</f>
        <v>t.o.m.500 kvm</v>
      </c>
      <c r="H7" s="230"/>
    </row>
    <row r="8" spans="1:11" ht="14" thickBot="1" x14ac:dyDescent="0.35"/>
    <row r="9" spans="1:11" x14ac:dyDescent="0.3">
      <c r="B9" s="150"/>
      <c r="C9" s="219" t="s">
        <v>108</v>
      </c>
      <c r="D9" s="219"/>
      <c r="E9" s="219"/>
      <c r="F9" s="147">
        <f>Produktionsår</f>
        <v>2014</v>
      </c>
      <c r="G9" s="146"/>
      <c r="H9" s="142">
        <f>OpdateretÅrstal</f>
        <v>2025</v>
      </c>
    </row>
    <row r="10" spans="1:11" ht="14" thickBot="1" x14ac:dyDescent="0.35">
      <c r="B10" s="151" t="s">
        <v>51</v>
      </c>
      <c r="C10" s="237" t="s">
        <v>52</v>
      </c>
      <c r="D10" s="238"/>
      <c r="E10" s="239"/>
      <c r="F10" s="148" t="s">
        <v>109</v>
      </c>
      <c r="G10" s="149" t="s">
        <v>54</v>
      </c>
      <c r="H10" s="143" t="s">
        <v>109</v>
      </c>
    </row>
    <row r="11" spans="1:11" x14ac:dyDescent="0.3">
      <c r="B11" s="139" t="s">
        <v>117</v>
      </c>
      <c r="C11" s="240" t="s">
        <v>111</v>
      </c>
      <c r="D11" s="241"/>
      <c r="E11" s="242"/>
      <c r="F11" s="140">
        <v>21.84</v>
      </c>
      <c r="G11" s="145">
        <f>F11*D6</f>
        <v>109.2</v>
      </c>
      <c r="H11" s="99">
        <f>G11*(VLOOKUP(OpdateretÅrstal,'Prisliste tillæg'!$A$4:$C$61,3,FALSE)/VLOOKUP(Produktionsår,'Prisliste tillæg'!$A$5:$C$61,3,FALSE))</f>
        <v>178.67012732246772</v>
      </c>
    </row>
    <row r="12" spans="1:11" x14ac:dyDescent="0.3">
      <c r="B12" s="9" t="s">
        <v>112</v>
      </c>
      <c r="C12" s="203" t="s">
        <v>60</v>
      </c>
      <c r="D12" s="235"/>
      <c r="E12" s="204"/>
      <c r="F12" s="10">
        <v>86.06</v>
      </c>
      <c r="G12" s="73">
        <f>F12</f>
        <v>86.06</v>
      </c>
      <c r="H12" s="18">
        <f>G12*(VLOOKUP(OpdateretÅrstal,'Prisliste tillæg'!$A$4:$C$61,3,FALSE)/VLOOKUP(Produktionsår,'Prisliste tillæg'!$A$5:$C$61,3,FALSE))</f>
        <v>140.80907653270671</v>
      </c>
    </row>
    <row r="13" spans="1:11" x14ac:dyDescent="0.3">
      <c r="B13" s="9" t="s">
        <v>113</v>
      </c>
      <c r="C13" s="203" t="s">
        <v>114</v>
      </c>
      <c r="D13" s="235"/>
      <c r="E13" s="204"/>
      <c r="F13" s="10">
        <v>10.53</v>
      </c>
      <c r="G13" s="73">
        <f>F13</f>
        <v>10.53</v>
      </c>
      <c r="H13" s="18">
        <f>G13*(VLOOKUP(OpdateretÅrstal,'Prisliste tillæg'!$A$4:$C$61,3,FALSE)/VLOOKUP(Produktionsår,'Prisliste tillæg'!$A$5:$C$61,3,FALSE))</f>
        <v>17.22890513466653</v>
      </c>
    </row>
    <row r="14" spans="1:11" ht="12.75" customHeight="1" x14ac:dyDescent="0.3">
      <c r="B14" s="105" t="s">
        <v>90</v>
      </c>
      <c r="C14" s="203" t="s">
        <v>75</v>
      </c>
      <c r="D14" s="235"/>
      <c r="E14" s="204"/>
      <c r="F14" s="10">
        <v>4.58</v>
      </c>
      <c r="G14" s="73">
        <f>F14*D6</f>
        <v>22.9</v>
      </c>
      <c r="H14" s="18">
        <f>G14*(VLOOKUP(OpdateretÅrstal,'Prisliste tillæg'!$A$4:$C$61,3,FALSE)/VLOOKUP(Produktionsår,'Prisliste tillæg'!$A$5:$C$61,3,FALSE))</f>
        <v>37.468369191250098</v>
      </c>
    </row>
    <row r="15" spans="1:11" ht="12.75" customHeight="1" x14ac:dyDescent="0.3">
      <c r="B15" s="105" t="s">
        <v>76</v>
      </c>
      <c r="C15" s="285" t="s">
        <v>77</v>
      </c>
      <c r="D15" s="278"/>
      <c r="E15" s="278"/>
      <c r="F15" s="107">
        <v>21.53</v>
      </c>
      <c r="G15" s="73">
        <f>F15</f>
        <v>21.53</v>
      </c>
      <c r="H15" s="18">
        <f>G15*(VLOOKUP(OpdateretÅrstal,'Prisliste tillæg'!$A$4:$C$61,3,FALSE)/VLOOKUP(Produktionsår,'Prisliste tillæg'!$A$5:$C$61,3,FALSE))</f>
        <v>35.226811733083608</v>
      </c>
    </row>
    <row r="16" spans="1:11" ht="12.75" customHeight="1" x14ac:dyDescent="0.3">
      <c r="B16" s="105" t="s">
        <v>78</v>
      </c>
      <c r="C16" s="285" t="s">
        <v>79</v>
      </c>
      <c r="D16" s="278"/>
      <c r="E16" s="278"/>
      <c r="F16" s="107">
        <v>2.56</v>
      </c>
      <c r="G16" s="73">
        <f>F16</f>
        <v>2.56</v>
      </c>
      <c r="H16" s="18">
        <f>G16*(VLOOKUP(OpdateretÅrstal,'Prisliste tillæg'!$A$4:$C$61,3,FALSE)/VLOOKUP(Produktionsår,'Prisliste tillæg'!$A$5:$C$61,3,FALSE))</f>
        <v>4.1886037174497925</v>
      </c>
    </row>
    <row r="17" spans="2:8" x14ac:dyDescent="0.3">
      <c r="B17" s="9"/>
      <c r="C17" s="203"/>
      <c r="D17" s="235"/>
      <c r="E17" s="204"/>
      <c r="F17" s="10"/>
      <c r="G17" s="73"/>
      <c r="H17" s="18"/>
    </row>
    <row r="18" spans="2:8" x14ac:dyDescent="0.3">
      <c r="B18" s="9"/>
      <c r="C18" s="203" t="s">
        <v>61</v>
      </c>
      <c r="D18" s="235"/>
      <c r="E18" s="204"/>
      <c r="F18" s="10"/>
      <c r="G18" s="73">
        <f>SUM(G11:G17)</f>
        <v>252.78</v>
      </c>
      <c r="H18" s="106">
        <f>G18*(VLOOKUP(OpdateretÅrstal,'Prisliste tillæg'!$A$4:$C$61,3,FALSE)/VLOOKUP(Produktionsår,'Prisliste tillæg'!$A$5:$C$61,3,FALSE))</f>
        <v>413.59189363162443</v>
      </c>
    </row>
    <row r="19" spans="2:8" x14ac:dyDescent="0.3">
      <c r="B19" s="17"/>
      <c r="C19" s="203"/>
      <c r="D19" s="235"/>
      <c r="E19" s="204"/>
      <c r="F19" s="2"/>
      <c r="G19" s="74"/>
      <c r="H19" s="18"/>
    </row>
    <row r="20" spans="2:8" ht="25.5" customHeight="1" thickBot="1" x14ac:dyDescent="0.35">
      <c r="B20" s="40"/>
      <c r="C20" s="276" t="s">
        <v>62</v>
      </c>
      <c r="D20" s="276"/>
      <c r="E20" s="276"/>
      <c r="F20" s="41"/>
      <c r="G20" s="77">
        <f>G18/D6</f>
        <v>50.555999999999997</v>
      </c>
      <c r="H20" s="15">
        <f>G20*(VLOOKUP(OpdateretÅrstal,'Prisliste tillæg'!$A$4:$C$61,3,FALSE)/VLOOKUP(Produktionsår,'Prisliste tillæg'!$A$5:$C$61,3,FALSE))</f>
        <v>82.718378726324886</v>
      </c>
    </row>
    <row r="21" spans="2:8" ht="25.5" customHeight="1" x14ac:dyDescent="0.3"/>
    <row r="22" spans="2:8" ht="12.75" customHeight="1" thickBot="1" x14ac:dyDescent="0.35">
      <c r="C22" s="236"/>
      <c r="D22" s="236"/>
      <c r="E22" s="236"/>
    </row>
    <row r="23" spans="2:8" ht="12.75" customHeight="1" x14ac:dyDescent="0.3">
      <c r="B23" s="150"/>
      <c r="C23" s="219" t="s">
        <v>115</v>
      </c>
      <c r="D23" s="219"/>
      <c r="E23" s="219"/>
      <c r="F23" s="147">
        <f>D3</f>
        <v>2014</v>
      </c>
      <c r="G23" s="146"/>
      <c r="H23" s="122">
        <f>'Samle ark'!K7</f>
        <v>2025</v>
      </c>
    </row>
    <row r="24" spans="2:8" ht="12.75" customHeight="1" thickBot="1" x14ac:dyDescent="0.35">
      <c r="B24" s="151" t="s">
        <v>51</v>
      </c>
      <c r="C24" s="237" t="s">
        <v>52</v>
      </c>
      <c r="D24" s="238"/>
      <c r="E24" s="239"/>
      <c r="F24" s="148" t="s">
        <v>109</v>
      </c>
      <c r="G24" s="149" t="s">
        <v>54</v>
      </c>
      <c r="H24" s="123" t="s">
        <v>109</v>
      </c>
    </row>
    <row r="25" spans="2:8" ht="12.75" customHeight="1" x14ac:dyDescent="0.3">
      <c r="B25" s="139" t="s">
        <v>118</v>
      </c>
      <c r="C25" s="240" t="s">
        <v>111</v>
      </c>
      <c r="D25" s="241"/>
      <c r="E25" s="242"/>
      <c r="F25" s="140">
        <v>18.57</v>
      </c>
      <c r="G25" s="145">
        <f>F25*D6</f>
        <v>92.85</v>
      </c>
      <c r="H25" s="99">
        <f>G25*(VLOOKUP(OpdateretÅrstal,'Prisliste tillæg'!$A$4:$C$61,3,FALSE)/VLOOKUP(Produktionsår,'Prisliste tillæg'!$A$5:$C$61,3,FALSE))</f>
        <v>151.91869342391141</v>
      </c>
    </row>
    <row r="26" spans="2:8" ht="12.75" customHeight="1" x14ac:dyDescent="0.3">
      <c r="B26" s="9" t="s">
        <v>112</v>
      </c>
      <c r="C26" s="203" t="s">
        <v>60</v>
      </c>
      <c r="D26" s="235"/>
      <c r="E26" s="204"/>
      <c r="F26" s="10">
        <v>86.06</v>
      </c>
      <c r="G26" s="73">
        <f>F26</f>
        <v>86.06</v>
      </c>
      <c r="H26" s="18">
        <f>G26*(VLOOKUP(OpdateretÅrstal,'Prisliste tillæg'!$A$4:$C$61,3,FALSE)/VLOOKUP(Produktionsår,'Prisliste tillæg'!$A$5:$C$61,3,FALSE))</f>
        <v>140.80907653270671</v>
      </c>
    </row>
    <row r="27" spans="2:8" ht="12.75" customHeight="1" x14ac:dyDescent="0.3">
      <c r="B27" s="9" t="s">
        <v>113</v>
      </c>
      <c r="C27" s="203" t="s">
        <v>114</v>
      </c>
      <c r="D27" s="235"/>
      <c r="E27" s="204"/>
      <c r="F27" s="10">
        <v>10.53</v>
      </c>
      <c r="G27" s="73">
        <f>F27</f>
        <v>10.53</v>
      </c>
      <c r="H27" s="18">
        <f>G27*(VLOOKUP(OpdateretÅrstal,'Prisliste tillæg'!$A$4:$C$61,3,FALSE)/VLOOKUP(Produktionsår,'Prisliste tillæg'!$A$5:$C$61,3,FALSE))</f>
        <v>17.22890513466653</v>
      </c>
    </row>
    <row r="28" spans="2:8" ht="12.75" customHeight="1" x14ac:dyDescent="0.3">
      <c r="B28" s="105" t="str">
        <f>B14</f>
        <v>080401B</v>
      </c>
      <c r="C28" s="285" t="s">
        <v>75</v>
      </c>
      <c r="D28" s="278"/>
      <c r="E28" s="279"/>
      <c r="F28" s="10">
        <f>F14</f>
        <v>4.58</v>
      </c>
      <c r="G28" s="73">
        <f>F28*D6</f>
        <v>22.9</v>
      </c>
      <c r="H28" s="18">
        <f>G28*(VLOOKUP(OpdateretÅrstal,'Prisliste tillæg'!$A$4:$C$61,3,FALSE)/VLOOKUP(Produktionsår,'Prisliste tillæg'!$A$5:$C$61,3,FALSE))</f>
        <v>37.468369191250098</v>
      </c>
    </row>
    <row r="29" spans="2:8" ht="12.75" customHeight="1" x14ac:dyDescent="0.3">
      <c r="B29" s="105" t="s">
        <v>76</v>
      </c>
      <c r="C29" s="285" t="s">
        <v>77</v>
      </c>
      <c r="D29" s="278"/>
      <c r="E29" s="279"/>
      <c r="F29" s="10">
        <f>F15</f>
        <v>21.53</v>
      </c>
      <c r="G29" s="73">
        <f>F29</f>
        <v>21.53</v>
      </c>
      <c r="H29" s="18">
        <f>G29*(VLOOKUP(OpdateretÅrstal,'Prisliste tillæg'!$A$4:$C$61,3,FALSE)/VLOOKUP(Produktionsår,'Prisliste tillæg'!$A$5:$C$61,3,FALSE))</f>
        <v>35.226811733083608</v>
      </c>
    </row>
    <row r="30" spans="2:8" ht="12.75" customHeight="1" x14ac:dyDescent="0.3">
      <c r="B30" s="105" t="s">
        <v>78</v>
      </c>
      <c r="C30" s="285" t="s">
        <v>79</v>
      </c>
      <c r="D30" s="278"/>
      <c r="E30" s="279"/>
      <c r="F30" s="10">
        <f>F16</f>
        <v>2.56</v>
      </c>
      <c r="G30" s="73">
        <f>F30</f>
        <v>2.56</v>
      </c>
      <c r="H30" s="18">
        <f>G30*(VLOOKUP(OpdateretÅrstal,'Prisliste tillæg'!$A$4:$C$61,3,FALSE)/VLOOKUP(Produktionsår,'Prisliste tillæg'!$A$5:$C$61,3,FALSE))</f>
        <v>4.1886037174497925</v>
      </c>
    </row>
    <row r="31" spans="2:8" ht="12.75" customHeight="1" x14ac:dyDescent="0.3">
      <c r="B31" s="9"/>
      <c r="C31" s="203"/>
      <c r="D31" s="235"/>
      <c r="E31" s="204"/>
      <c r="F31" s="10"/>
      <c r="G31" s="73"/>
      <c r="H31" s="18"/>
    </row>
    <row r="32" spans="2:8" ht="12.75" customHeight="1" x14ac:dyDescent="0.3">
      <c r="B32" s="9"/>
      <c r="C32" s="203" t="s">
        <v>61</v>
      </c>
      <c r="D32" s="235"/>
      <c r="E32" s="204"/>
      <c r="F32" s="10"/>
      <c r="G32" s="73">
        <f>SUM(G25:G31)</f>
        <v>236.43</v>
      </c>
      <c r="H32" s="106">
        <f>G32*(VLOOKUP(OpdateretÅrstal,'Prisliste tillæg'!$A$4:$C$61,3,FALSE)/VLOOKUP(Produktionsår,'Prisliste tillæg'!$A$5:$C$61,3,FALSE))</f>
        <v>386.84045973306814</v>
      </c>
    </row>
    <row r="33" spans="2:8" x14ac:dyDescent="0.3">
      <c r="B33" s="17"/>
      <c r="C33" s="203"/>
      <c r="D33" s="235"/>
      <c r="E33" s="204"/>
      <c r="F33" s="2"/>
      <c r="G33" s="74"/>
      <c r="H33" s="18"/>
    </row>
    <row r="34" spans="2:8" ht="14" thickBot="1" x14ac:dyDescent="0.35">
      <c r="B34" s="40"/>
      <c r="C34" s="276" t="s">
        <v>62</v>
      </c>
      <c r="D34" s="276"/>
      <c r="E34" s="276"/>
      <c r="F34" s="41"/>
      <c r="G34" s="77">
        <f>G32/D6</f>
        <v>47.286000000000001</v>
      </c>
      <c r="H34" s="15">
        <f>G34*(VLOOKUP(OpdateretÅrstal,'Prisliste tillæg'!$A$4:$C$61,3,FALSE)/VLOOKUP(Produktionsår,'Prisliste tillæg'!$A$5:$C$61,3,FALSE))</f>
        <v>77.368091946613632</v>
      </c>
    </row>
  </sheetData>
  <mergeCells count="33">
    <mergeCell ref="C10:E10"/>
    <mergeCell ref="C11:E11"/>
    <mergeCell ref="C20:E20"/>
    <mergeCell ref="C22:E22"/>
    <mergeCell ref="C19:E19"/>
    <mergeCell ref="C12:E12"/>
    <mergeCell ref="C13:E13"/>
    <mergeCell ref="C17:E17"/>
    <mergeCell ref="C18:E18"/>
    <mergeCell ref="C9:E9"/>
    <mergeCell ref="A1:E1"/>
    <mergeCell ref="G1:K1"/>
    <mergeCell ref="B6:C7"/>
    <mergeCell ref="G6:H6"/>
    <mergeCell ref="G7:H7"/>
    <mergeCell ref="D6:D7"/>
    <mergeCell ref="E6:E7"/>
    <mergeCell ref="F6:F7"/>
    <mergeCell ref="C31:E31"/>
    <mergeCell ref="C32:E32"/>
    <mergeCell ref="C33:E33"/>
    <mergeCell ref="C34:E34"/>
    <mergeCell ref="C14:E14"/>
    <mergeCell ref="C28:E28"/>
    <mergeCell ref="C15:E15"/>
    <mergeCell ref="C16:E16"/>
    <mergeCell ref="C29:E29"/>
    <mergeCell ref="C30:E30"/>
    <mergeCell ref="C24:E24"/>
    <mergeCell ref="C25:E25"/>
    <mergeCell ref="C26:E26"/>
    <mergeCell ref="C27:E27"/>
    <mergeCell ref="C23:E23"/>
  </mergeCells>
  <pageMargins left="0.7" right="0.7" top="0.75" bottom="0.75" header="0.3" footer="0.3"/>
  <pageSetup paperSize="8"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Ark87">
    <tabColor theme="2" tint="-0.249977111117893"/>
  </sheetPr>
  <dimension ref="A1:K34"/>
  <sheetViews>
    <sheetView workbookViewId="0">
      <selection activeCell="J30" sqref="J30"/>
    </sheetView>
  </sheetViews>
  <sheetFormatPr defaultRowHeight="13.5" x14ac:dyDescent="0.3"/>
  <cols>
    <col min="3" max="3" width="12.23046875" customWidth="1"/>
    <col min="5" max="5" width="27.61328125" customWidth="1"/>
    <col min="6" max="6" width="9.4609375" customWidth="1"/>
    <col min="7" max="8" width="10.4609375" customWidth="1"/>
    <col min="9" max="9" width="9.4609375" customWidth="1"/>
    <col min="10" max="11" width="12.15234375" customWidth="1"/>
  </cols>
  <sheetData>
    <row r="1" spans="1:11" ht="14" thickBot="1" x14ac:dyDescent="0.35">
      <c r="A1" s="310" t="s">
        <v>44</v>
      </c>
      <c r="B1" s="311"/>
      <c r="C1" s="311"/>
      <c r="D1" s="311"/>
      <c r="E1" s="311"/>
      <c r="F1" s="83">
        <v>86</v>
      </c>
      <c r="G1" s="311" t="s">
        <v>107</v>
      </c>
      <c r="H1" s="311"/>
      <c r="I1" s="311"/>
      <c r="J1" s="311"/>
      <c r="K1" s="312"/>
    </row>
    <row r="3" spans="1:11" x14ac:dyDescent="0.3">
      <c r="C3" s="124" t="s">
        <v>46</v>
      </c>
      <c r="D3" s="125">
        <v>2014</v>
      </c>
      <c r="E3" t="s">
        <v>47</v>
      </c>
    </row>
    <row r="5" spans="1:11" ht="14" thickBot="1" x14ac:dyDescent="0.35"/>
    <row r="6" spans="1:11" ht="12.75" customHeight="1" x14ac:dyDescent="0.3">
      <c r="B6" s="223" t="s">
        <v>48</v>
      </c>
      <c r="C6" s="224"/>
      <c r="D6" s="231">
        <f>'Samle ark'!B87</f>
        <v>20</v>
      </c>
      <c r="E6" s="250" t="s">
        <v>63</v>
      </c>
      <c r="F6" s="269"/>
      <c r="G6" s="227" t="s">
        <v>50</v>
      </c>
      <c r="H6" s="228"/>
    </row>
    <row r="7" spans="1:11" ht="14" thickBot="1" x14ac:dyDescent="0.35">
      <c r="B7" s="225"/>
      <c r="C7" s="226"/>
      <c r="D7" s="232"/>
      <c r="E7" s="251"/>
      <c r="F7" s="270"/>
      <c r="G7" s="229" t="str">
        <f>'Samle ark'!J84</f>
        <v>t.o.m.500 kvm</v>
      </c>
      <c r="H7" s="230"/>
    </row>
    <row r="8" spans="1:11" ht="14" thickBot="1" x14ac:dyDescent="0.35"/>
    <row r="9" spans="1:11" x14ac:dyDescent="0.3">
      <c r="B9" s="150"/>
      <c r="C9" s="219" t="s">
        <v>108</v>
      </c>
      <c r="D9" s="219"/>
      <c r="E9" s="219"/>
      <c r="F9" s="147">
        <f>Produktionsår</f>
        <v>2014</v>
      </c>
      <c r="G9" s="146"/>
      <c r="H9" s="142">
        <f>OpdateretÅrstal</f>
        <v>2025</v>
      </c>
    </row>
    <row r="10" spans="1:11" ht="14" thickBot="1" x14ac:dyDescent="0.35">
      <c r="B10" s="151" t="s">
        <v>51</v>
      </c>
      <c r="C10" s="237" t="s">
        <v>52</v>
      </c>
      <c r="D10" s="238"/>
      <c r="E10" s="239"/>
      <c r="F10" s="148" t="s">
        <v>109</v>
      </c>
      <c r="G10" s="149" t="s">
        <v>54</v>
      </c>
      <c r="H10" s="143" t="s">
        <v>109</v>
      </c>
    </row>
    <row r="11" spans="1:11" x14ac:dyDescent="0.3">
      <c r="B11" s="139" t="s">
        <v>117</v>
      </c>
      <c r="C11" s="240" t="s">
        <v>111</v>
      </c>
      <c r="D11" s="241"/>
      <c r="E11" s="242"/>
      <c r="F11" s="140">
        <v>21.84</v>
      </c>
      <c r="G11" s="145">
        <f>F11*D6</f>
        <v>436.8</v>
      </c>
      <c r="H11" s="99">
        <f>G11*(VLOOKUP(OpdateretÅrstal,'Prisliste tillæg'!$A$4:$C$61,3,FALSE)/VLOOKUP(Produktionsår,'Prisliste tillæg'!$A$5:$C$61,3,FALSE))</f>
        <v>714.68050928987088</v>
      </c>
    </row>
    <row r="12" spans="1:11" x14ac:dyDescent="0.3">
      <c r="B12" s="9" t="s">
        <v>112</v>
      </c>
      <c r="C12" s="203" t="s">
        <v>60</v>
      </c>
      <c r="D12" s="235"/>
      <c r="E12" s="204"/>
      <c r="F12" s="10">
        <v>86.06</v>
      </c>
      <c r="G12" s="73">
        <f>F12</f>
        <v>86.06</v>
      </c>
      <c r="H12" s="18">
        <f>G12*(VLOOKUP(OpdateretÅrstal,'Prisliste tillæg'!$A$4:$C$61,3,FALSE)/VLOOKUP(Produktionsår,'Prisliste tillæg'!$A$5:$C$61,3,FALSE))</f>
        <v>140.80907653270671</v>
      </c>
    </row>
    <row r="13" spans="1:11" x14ac:dyDescent="0.3">
      <c r="B13" s="9" t="s">
        <v>113</v>
      </c>
      <c r="C13" s="203" t="s">
        <v>114</v>
      </c>
      <c r="D13" s="235"/>
      <c r="E13" s="204"/>
      <c r="F13" s="10">
        <v>10.53</v>
      </c>
      <c r="G13" s="73">
        <f>F13</f>
        <v>10.53</v>
      </c>
      <c r="H13" s="18">
        <f>G13*(VLOOKUP(OpdateretÅrstal,'Prisliste tillæg'!$A$4:$C$61,3,FALSE)/VLOOKUP(Produktionsår,'Prisliste tillæg'!$A$5:$C$61,3,FALSE))</f>
        <v>17.22890513466653</v>
      </c>
    </row>
    <row r="14" spans="1:11" ht="12.75" customHeight="1" x14ac:dyDescent="0.3">
      <c r="B14" s="105" t="s">
        <v>90</v>
      </c>
      <c r="C14" s="203" t="s">
        <v>75</v>
      </c>
      <c r="D14" s="235"/>
      <c r="E14" s="204"/>
      <c r="F14" s="10">
        <v>4.58</v>
      </c>
      <c r="G14" s="73">
        <f>F14*D6</f>
        <v>91.6</v>
      </c>
      <c r="H14" s="18">
        <f>G14*(VLOOKUP(OpdateretÅrstal,'Prisliste tillæg'!$A$4:$C$61,3,FALSE)/VLOOKUP(Produktionsår,'Prisliste tillæg'!$A$5:$C$61,3,FALSE))</f>
        <v>149.87347676500039</v>
      </c>
    </row>
    <row r="15" spans="1:11" ht="12.75" customHeight="1" x14ac:dyDescent="0.3">
      <c r="B15" s="105" t="s">
        <v>76</v>
      </c>
      <c r="C15" s="285" t="s">
        <v>77</v>
      </c>
      <c r="D15" s="278"/>
      <c r="E15" s="278"/>
      <c r="F15" s="107">
        <v>21.53</v>
      </c>
      <c r="G15" s="73">
        <f>F15</f>
        <v>21.53</v>
      </c>
      <c r="H15" s="18">
        <f>G15*(VLOOKUP(OpdateretÅrstal,'Prisliste tillæg'!$A$4:$C$61,3,FALSE)/VLOOKUP(Produktionsår,'Prisliste tillæg'!$A$5:$C$61,3,FALSE))</f>
        <v>35.226811733083608</v>
      </c>
    </row>
    <row r="16" spans="1:11" ht="12.75" customHeight="1" x14ac:dyDescent="0.3">
      <c r="B16" s="105" t="s">
        <v>78</v>
      </c>
      <c r="C16" s="285" t="s">
        <v>79</v>
      </c>
      <c r="D16" s="278"/>
      <c r="E16" s="278"/>
      <c r="F16" s="107">
        <v>2.56</v>
      </c>
      <c r="G16" s="73">
        <f>F16</f>
        <v>2.56</v>
      </c>
      <c r="H16" s="18">
        <f>G16*(VLOOKUP(OpdateretÅrstal,'Prisliste tillæg'!$A$4:$C$61,3,FALSE)/VLOOKUP(Produktionsår,'Prisliste tillæg'!$A$5:$C$61,3,FALSE))</f>
        <v>4.1886037174497925</v>
      </c>
    </row>
    <row r="17" spans="2:8" x14ac:dyDescent="0.3">
      <c r="B17" s="9"/>
      <c r="C17" s="203"/>
      <c r="D17" s="235"/>
      <c r="E17" s="204"/>
      <c r="F17" s="10"/>
      <c r="G17" s="73"/>
      <c r="H17" s="18"/>
    </row>
    <row r="18" spans="2:8" x14ac:dyDescent="0.3">
      <c r="B18" s="9"/>
      <c r="C18" s="203" t="s">
        <v>61</v>
      </c>
      <c r="D18" s="235"/>
      <c r="E18" s="204"/>
      <c r="F18" s="10"/>
      <c r="G18" s="73">
        <f>SUM(G11:G17)</f>
        <v>649.07999999999993</v>
      </c>
      <c r="H18" s="106">
        <f>G18*(VLOOKUP(OpdateretÅrstal,'Prisliste tillæg'!$A$4:$C$61,3,FALSE)/VLOOKUP(Produktionsår,'Prisliste tillæg'!$A$5:$C$61,3,FALSE))</f>
        <v>1062.0073831727777</v>
      </c>
    </row>
    <row r="19" spans="2:8" x14ac:dyDescent="0.3">
      <c r="B19" s="17"/>
      <c r="C19" s="203"/>
      <c r="D19" s="235"/>
      <c r="E19" s="204"/>
      <c r="F19" s="2"/>
      <c r="G19" s="74"/>
      <c r="H19" s="18"/>
    </row>
    <row r="20" spans="2:8" ht="25.5" customHeight="1" thickBot="1" x14ac:dyDescent="0.35">
      <c r="B20" s="40"/>
      <c r="C20" s="276" t="s">
        <v>62</v>
      </c>
      <c r="D20" s="276"/>
      <c r="E20" s="276"/>
      <c r="F20" s="41"/>
      <c r="G20" s="77">
        <f>G18/D6</f>
        <v>32.453999999999994</v>
      </c>
      <c r="H20" s="15">
        <f>G20*(VLOOKUP(OpdateretÅrstal,'Prisliste tillæg'!$A$4:$C$61,3,FALSE)/VLOOKUP(Produktionsår,'Prisliste tillæg'!$A$5:$C$61,3,FALSE))</f>
        <v>53.100369158638884</v>
      </c>
    </row>
    <row r="21" spans="2:8" ht="25.5" customHeight="1" x14ac:dyDescent="0.3"/>
    <row r="22" spans="2:8" ht="12.75" customHeight="1" thickBot="1" x14ac:dyDescent="0.35">
      <c r="C22" s="236"/>
      <c r="D22" s="236"/>
      <c r="E22" s="236"/>
    </row>
    <row r="23" spans="2:8" x14ac:dyDescent="0.3">
      <c r="B23" s="150"/>
      <c r="C23" s="219" t="s">
        <v>115</v>
      </c>
      <c r="D23" s="219"/>
      <c r="E23" s="219"/>
      <c r="F23" s="147">
        <f>D3</f>
        <v>2014</v>
      </c>
      <c r="G23" s="146"/>
      <c r="H23" s="122">
        <f>'Samle ark'!K7</f>
        <v>2025</v>
      </c>
    </row>
    <row r="24" spans="2:8" ht="14" thickBot="1" x14ac:dyDescent="0.35">
      <c r="B24" s="151" t="s">
        <v>51</v>
      </c>
      <c r="C24" s="237" t="s">
        <v>52</v>
      </c>
      <c r="D24" s="238"/>
      <c r="E24" s="239"/>
      <c r="F24" s="148" t="s">
        <v>109</v>
      </c>
      <c r="G24" s="149" t="s">
        <v>54</v>
      </c>
      <c r="H24" s="123" t="s">
        <v>109</v>
      </c>
    </row>
    <row r="25" spans="2:8" x14ac:dyDescent="0.3">
      <c r="B25" s="139" t="s">
        <v>118</v>
      </c>
      <c r="C25" s="240" t="s">
        <v>111</v>
      </c>
      <c r="D25" s="241"/>
      <c r="E25" s="242"/>
      <c r="F25" s="140">
        <v>18.57</v>
      </c>
      <c r="G25" s="145">
        <f>F25*D6</f>
        <v>371.4</v>
      </c>
      <c r="H25" s="99">
        <f>G25*(VLOOKUP(OpdateretÅrstal,'Prisliste tillæg'!$A$4:$C$61,3,FALSE)/VLOOKUP(Produktionsår,'Prisliste tillæg'!$A$5:$C$61,3,FALSE))</f>
        <v>607.67477369564563</v>
      </c>
    </row>
    <row r="26" spans="2:8" x14ac:dyDescent="0.3">
      <c r="B26" s="9" t="s">
        <v>112</v>
      </c>
      <c r="C26" s="203" t="s">
        <v>60</v>
      </c>
      <c r="D26" s="235"/>
      <c r="E26" s="204"/>
      <c r="F26" s="10">
        <v>86.06</v>
      </c>
      <c r="G26" s="73">
        <f>F26</f>
        <v>86.06</v>
      </c>
      <c r="H26" s="18">
        <f>G26*(VLOOKUP(OpdateretÅrstal,'Prisliste tillæg'!$A$4:$C$61,3,FALSE)/VLOOKUP(Produktionsår,'Prisliste tillæg'!$A$5:$C$61,3,FALSE))</f>
        <v>140.80907653270671</v>
      </c>
    </row>
    <row r="27" spans="2:8" x14ac:dyDescent="0.3">
      <c r="B27" s="9" t="s">
        <v>113</v>
      </c>
      <c r="C27" s="203" t="s">
        <v>114</v>
      </c>
      <c r="D27" s="235"/>
      <c r="E27" s="204"/>
      <c r="F27" s="10">
        <v>10.53</v>
      </c>
      <c r="G27" s="73">
        <f>F27</f>
        <v>10.53</v>
      </c>
      <c r="H27" s="18">
        <f>G27*(VLOOKUP(OpdateretÅrstal,'Prisliste tillæg'!$A$4:$C$61,3,FALSE)/VLOOKUP(Produktionsår,'Prisliste tillæg'!$A$5:$C$61,3,FALSE))</f>
        <v>17.22890513466653</v>
      </c>
    </row>
    <row r="28" spans="2:8" ht="12.75" customHeight="1" x14ac:dyDescent="0.3">
      <c r="B28" s="105" t="str">
        <f>B14</f>
        <v>080401B</v>
      </c>
      <c r="C28" s="285" t="s">
        <v>75</v>
      </c>
      <c r="D28" s="278"/>
      <c r="E28" s="279"/>
      <c r="F28" s="10">
        <f>F14</f>
        <v>4.58</v>
      </c>
      <c r="G28" s="73">
        <f>F28*D6</f>
        <v>91.6</v>
      </c>
      <c r="H28" s="18">
        <f>G28*(VLOOKUP(OpdateretÅrstal,'Prisliste tillæg'!$A$4:$C$61,3,FALSE)/VLOOKUP(Produktionsår,'Prisliste tillæg'!$A$5:$C$61,3,FALSE))</f>
        <v>149.87347676500039</v>
      </c>
    </row>
    <row r="29" spans="2:8" ht="12.75" customHeight="1" x14ac:dyDescent="0.3">
      <c r="B29" s="105" t="s">
        <v>76</v>
      </c>
      <c r="C29" s="285" t="s">
        <v>77</v>
      </c>
      <c r="D29" s="278"/>
      <c r="E29" s="279"/>
      <c r="F29" s="10">
        <f>F15</f>
        <v>21.53</v>
      </c>
      <c r="G29" s="73">
        <f>F29</f>
        <v>21.53</v>
      </c>
      <c r="H29" s="18">
        <f>G29*(VLOOKUP(OpdateretÅrstal,'Prisliste tillæg'!$A$4:$C$61,3,FALSE)/VLOOKUP(Produktionsår,'Prisliste tillæg'!$A$5:$C$61,3,FALSE))</f>
        <v>35.226811733083608</v>
      </c>
    </row>
    <row r="30" spans="2:8" ht="12.75" customHeight="1" x14ac:dyDescent="0.3">
      <c r="B30" s="105" t="s">
        <v>78</v>
      </c>
      <c r="C30" s="285" t="s">
        <v>79</v>
      </c>
      <c r="D30" s="278"/>
      <c r="E30" s="279"/>
      <c r="F30" s="10">
        <f>F16</f>
        <v>2.56</v>
      </c>
      <c r="G30" s="73">
        <f>F30</f>
        <v>2.56</v>
      </c>
      <c r="H30" s="18">
        <f>G30*(VLOOKUP(OpdateretÅrstal,'Prisliste tillæg'!$A$4:$C$61,3,FALSE)/VLOOKUP(Produktionsår,'Prisliste tillæg'!$A$5:$C$61,3,FALSE))</f>
        <v>4.1886037174497925</v>
      </c>
    </row>
    <row r="31" spans="2:8" x14ac:dyDescent="0.3">
      <c r="B31" s="9"/>
      <c r="C31" s="203"/>
      <c r="D31" s="235"/>
      <c r="E31" s="204"/>
      <c r="F31" s="10"/>
      <c r="G31" s="73"/>
      <c r="H31" s="18"/>
    </row>
    <row r="32" spans="2:8" x14ac:dyDescent="0.3">
      <c r="B32" s="9"/>
      <c r="C32" s="203" t="s">
        <v>61</v>
      </c>
      <c r="D32" s="235"/>
      <c r="E32" s="204"/>
      <c r="F32" s="10"/>
      <c r="G32" s="73">
        <f>SUM(G25:G31)</f>
        <v>583.67999999999984</v>
      </c>
      <c r="H32" s="106">
        <f>G32*(VLOOKUP(OpdateretÅrstal,'Prisliste tillæg'!$A$4:$C$61,3,FALSE)/VLOOKUP(Produktionsår,'Prisliste tillæg'!$A$5:$C$61,3,FALSE))</f>
        <v>955.00164757855248</v>
      </c>
    </row>
    <row r="33" spans="2:8" x14ac:dyDescent="0.3">
      <c r="B33" s="17"/>
      <c r="C33" s="203"/>
      <c r="D33" s="235"/>
      <c r="E33" s="204"/>
      <c r="F33" s="2"/>
      <c r="G33" s="74"/>
      <c r="H33" s="18"/>
    </row>
    <row r="34" spans="2:8" ht="14" thickBot="1" x14ac:dyDescent="0.35">
      <c r="B34" s="40"/>
      <c r="C34" s="276" t="s">
        <v>62</v>
      </c>
      <c r="D34" s="276"/>
      <c r="E34" s="276"/>
      <c r="F34" s="41"/>
      <c r="G34" s="77">
        <f>G32/D6</f>
        <v>29.18399999999999</v>
      </c>
      <c r="H34" s="15">
        <f>G34*(VLOOKUP(OpdateretÅrstal,'Prisliste tillæg'!$A$4:$C$61,3,FALSE)/VLOOKUP(Produktionsår,'Prisliste tillæg'!$A$5:$C$61,3,FALSE))</f>
        <v>47.750082378927623</v>
      </c>
    </row>
  </sheetData>
  <mergeCells count="33">
    <mergeCell ref="C10:E10"/>
    <mergeCell ref="C11:E11"/>
    <mergeCell ref="C20:E20"/>
    <mergeCell ref="C22:E22"/>
    <mergeCell ref="C19:E19"/>
    <mergeCell ref="C12:E12"/>
    <mergeCell ref="C13:E13"/>
    <mergeCell ref="C17:E17"/>
    <mergeCell ref="C18:E18"/>
    <mergeCell ref="C9:E9"/>
    <mergeCell ref="A1:E1"/>
    <mergeCell ref="G1:K1"/>
    <mergeCell ref="B6:C7"/>
    <mergeCell ref="G6:H6"/>
    <mergeCell ref="G7:H7"/>
    <mergeCell ref="D6:D7"/>
    <mergeCell ref="E6:E7"/>
    <mergeCell ref="F6:F7"/>
    <mergeCell ref="C31:E31"/>
    <mergeCell ref="C32:E32"/>
    <mergeCell ref="C33:E33"/>
    <mergeCell ref="C34:E34"/>
    <mergeCell ref="C14:E14"/>
    <mergeCell ref="C28:E28"/>
    <mergeCell ref="C15:E15"/>
    <mergeCell ref="C16:E16"/>
    <mergeCell ref="C29:E29"/>
    <mergeCell ref="C30:E30"/>
    <mergeCell ref="C24:E24"/>
    <mergeCell ref="C25:E25"/>
    <mergeCell ref="C26:E26"/>
    <mergeCell ref="C27:E27"/>
    <mergeCell ref="C23:E23"/>
  </mergeCells>
  <pageMargins left="0.7" right="0.7" top="0.75" bottom="0.75" header="0.3" footer="0.3"/>
  <pageSetup paperSize="8"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Ark88">
    <tabColor theme="2" tint="-0.249977111117893"/>
  </sheetPr>
  <dimension ref="A1:K34"/>
  <sheetViews>
    <sheetView workbookViewId="0">
      <selection activeCell="J30" sqref="J30"/>
    </sheetView>
  </sheetViews>
  <sheetFormatPr defaultRowHeight="13.5" x14ac:dyDescent="0.3"/>
  <cols>
    <col min="3" max="3" width="12.23046875" customWidth="1"/>
    <col min="5" max="5" width="27.61328125" customWidth="1"/>
    <col min="6" max="6" width="9.4609375" customWidth="1"/>
    <col min="7" max="8" width="12.15234375" bestFit="1" customWidth="1"/>
    <col min="9" max="9" width="9.4609375" customWidth="1"/>
    <col min="10" max="11" width="12.15234375" customWidth="1"/>
  </cols>
  <sheetData>
    <row r="1" spans="1:11" ht="14" thickBot="1" x14ac:dyDescent="0.35">
      <c r="A1" s="310" t="s">
        <v>44</v>
      </c>
      <c r="B1" s="311"/>
      <c r="C1" s="311"/>
      <c r="D1" s="311"/>
      <c r="E1" s="311"/>
      <c r="F1" s="83">
        <v>87</v>
      </c>
      <c r="G1" s="311" t="s">
        <v>107</v>
      </c>
      <c r="H1" s="311"/>
      <c r="I1" s="311"/>
      <c r="J1" s="311"/>
      <c r="K1" s="312"/>
    </row>
    <row r="3" spans="1:11" x14ac:dyDescent="0.3">
      <c r="C3" s="124" t="s">
        <v>46</v>
      </c>
      <c r="D3" s="125">
        <v>2014</v>
      </c>
      <c r="E3" t="s">
        <v>47</v>
      </c>
    </row>
    <row r="5" spans="1:11" ht="14" thickBot="1" x14ac:dyDescent="0.35"/>
    <row r="6" spans="1:11" ht="12.75" customHeight="1" x14ac:dyDescent="0.3">
      <c r="B6" s="223" t="s">
        <v>48</v>
      </c>
      <c r="C6" s="224"/>
      <c r="D6" s="231">
        <f>'Samle ark'!B89</f>
        <v>100</v>
      </c>
      <c r="E6" s="250" t="s">
        <v>63</v>
      </c>
      <c r="F6" s="269"/>
      <c r="G6" s="227" t="s">
        <v>50</v>
      </c>
      <c r="H6" s="228"/>
    </row>
    <row r="7" spans="1:11" ht="14" thickBot="1" x14ac:dyDescent="0.35">
      <c r="B7" s="225"/>
      <c r="C7" s="226"/>
      <c r="D7" s="232"/>
      <c r="E7" s="251"/>
      <c r="F7" s="270"/>
      <c r="G7" s="229" t="str">
        <f>'Samle ark'!J84</f>
        <v>t.o.m.500 kvm</v>
      </c>
      <c r="H7" s="230"/>
    </row>
    <row r="8" spans="1:11" ht="14" thickBot="1" x14ac:dyDescent="0.35"/>
    <row r="9" spans="1:11" x14ac:dyDescent="0.3">
      <c r="B9" s="150"/>
      <c r="C9" s="219" t="s">
        <v>108</v>
      </c>
      <c r="D9" s="219"/>
      <c r="E9" s="219"/>
      <c r="F9" s="147">
        <f>Produktionsår</f>
        <v>2014</v>
      </c>
      <c r="G9" s="146"/>
      <c r="H9" s="142">
        <f>OpdateretÅrstal</f>
        <v>2025</v>
      </c>
    </row>
    <row r="10" spans="1:11" ht="14" thickBot="1" x14ac:dyDescent="0.35">
      <c r="B10" s="151" t="s">
        <v>51</v>
      </c>
      <c r="C10" s="237" t="s">
        <v>52</v>
      </c>
      <c r="D10" s="238"/>
      <c r="E10" s="239"/>
      <c r="F10" s="148" t="s">
        <v>109</v>
      </c>
      <c r="G10" s="149" t="s">
        <v>54</v>
      </c>
      <c r="H10" s="143" t="s">
        <v>109</v>
      </c>
    </row>
    <row r="11" spans="1:11" x14ac:dyDescent="0.3">
      <c r="B11" s="139" t="s">
        <v>117</v>
      </c>
      <c r="C11" s="240" t="s">
        <v>111</v>
      </c>
      <c r="D11" s="241"/>
      <c r="E11" s="242"/>
      <c r="F11" s="140">
        <v>21.84</v>
      </c>
      <c r="G11" s="145">
        <f>F11*D6</f>
        <v>2184</v>
      </c>
      <c r="H11" s="99">
        <f>G11*(VLOOKUP(OpdateretÅrstal,'Prisliste tillæg'!$A$4:$C$61,3,FALSE)/VLOOKUP(Produktionsår,'Prisliste tillæg'!$A$5:$C$61,3,FALSE))</f>
        <v>3573.4025464493543</v>
      </c>
    </row>
    <row r="12" spans="1:11" x14ac:dyDescent="0.3">
      <c r="B12" s="9" t="s">
        <v>112</v>
      </c>
      <c r="C12" s="203" t="s">
        <v>60</v>
      </c>
      <c r="D12" s="235"/>
      <c r="E12" s="204"/>
      <c r="F12" s="10">
        <v>86.06</v>
      </c>
      <c r="G12" s="73">
        <f>F12</f>
        <v>86.06</v>
      </c>
      <c r="H12" s="18">
        <f>G12*(VLOOKUP(OpdateretÅrstal,'Prisliste tillæg'!$A$4:$C$61,3,FALSE)/VLOOKUP(Produktionsår,'Prisliste tillæg'!$A$5:$C$61,3,FALSE))</f>
        <v>140.80907653270671</v>
      </c>
    </row>
    <row r="13" spans="1:11" x14ac:dyDescent="0.3">
      <c r="B13" s="9" t="s">
        <v>113</v>
      </c>
      <c r="C13" s="203" t="s">
        <v>114</v>
      </c>
      <c r="D13" s="235"/>
      <c r="E13" s="204"/>
      <c r="F13" s="10">
        <v>10.53</v>
      </c>
      <c r="G13" s="73">
        <f>F13</f>
        <v>10.53</v>
      </c>
      <c r="H13" s="18">
        <f>G13*(VLOOKUP(OpdateretÅrstal,'Prisliste tillæg'!$A$4:$C$61,3,FALSE)/VLOOKUP(Produktionsår,'Prisliste tillæg'!$A$5:$C$61,3,FALSE))</f>
        <v>17.22890513466653</v>
      </c>
    </row>
    <row r="14" spans="1:11" ht="12.75" customHeight="1" x14ac:dyDescent="0.3">
      <c r="B14" s="105" t="s">
        <v>90</v>
      </c>
      <c r="C14" s="203" t="s">
        <v>75</v>
      </c>
      <c r="D14" s="235"/>
      <c r="E14" s="204"/>
      <c r="F14" s="10">
        <v>4.58</v>
      </c>
      <c r="G14" s="73">
        <f>F14*D6</f>
        <v>458</v>
      </c>
      <c r="H14" s="18">
        <f>G14*(VLOOKUP(OpdateretÅrstal,'Prisliste tillæg'!$A$4:$C$61,3,FALSE)/VLOOKUP(Produktionsår,'Prisliste tillæg'!$A$5:$C$61,3,FALSE))</f>
        <v>749.36738382500198</v>
      </c>
    </row>
    <row r="15" spans="1:11" ht="12.75" customHeight="1" x14ac:dyDescent="0.3">
      <c r="B15" s="105" t="s">
        <v>76</v>
      </c>
      <c r="C15" s="285" t="s">
        <v>77</v>
      </c>
      <c r="D15" s="278"/>
      <c r="E15" s="278"/>
      <c r="F15" s="107">
        <v>21.53</v>
      </c>
      <c r="G15" s="73">
        <f>F15</f>
        <v>21.53</v>
      </c>
      <c r="H15" s="18">
        <f>G15*(VLOOKUP(OpdateretÅrstal,'Prisliste tillæg'!$A$4:$C$61,3,FALSE)/VLOOKUP(Produktionsår,'Prisliste tillæg'!$A$5:$C$61,3,FALSE))</f>
        <v>35.226811733083608</v>
      </c>
    </row>
    <row r="16" spans="1:11" ht="12.75" customHeight="1" x14ac:dyDescent="0.3">
      <c r="B16" s="105" t="s">
        <v>78</v>
      </c>
      <c r="C16" s="285" t="s">
        <v>79</v>
      </c>
      <c r="D16" s="278"/>
      <c r="E16" s="278"/>
      <c r="F16" s="107">
        <v>2.56</v>
      </c>
      <c r="G16" s="73">
        <f>F16</f>
        <v>2.56</v>
      </c>
      <c r="H16" s="18">
        <f>G16*(VLOOKUP(OpdateretÅrstal,'Prisliste tillæg'!$A$4:$C$61,3,FALSE)/VLOOKUP(Produktionsår,'Prisliste tillæg'!$A$5:$C$61,3,FALSE))</f>
        <v>4.1886037174497925</v>
      </c>
    </row>
    <row r="17" spans="2:8" x14ac:dyDescent="0.3">
      <c r="B17" s="9"/>
      <c r="C17" s="203"/>
      <c r="D17" s="235"/>
      <c r="E17" s="204"/>
      <c r="F17" s="10"/>
      <c r="G17" s="73"/>
      <c r="H17" s="18"/>
    </row>
    <row r="18" spans="2:8" x14ac:dyDescent="0.3">
      <c r="B18" s="9"/>
      <c r="C18" s="203" t="s">
        <v>61</v>
      </c>
      <c r="D18" s="235"/>
      <c r="E18" s="204"/>
      <c r="F18" s="10"/>
      <c r="G18" s="73">
        <f>SUM(G11:G17)</f>
        <v>2762.6800000000003</v>
      </c>
      <c r="H18" s="106">
        <f>G18*(VLOOKUP(OpdateretÅrstal,'Prisliste tillæg'!$A$4:$C$61,3,FALSE)/VLOOKUP(Produktionsår,'Prisliste tillæg'!$A$5:$C$61,3,FALSE))</f>
        <v>4520.2233273922629</v>
      </c>
    </row>
    <row r="19" spans="2:8" x14ac:dyDescent="0.3">
      <c r="B19" s="17"/>
      <c r="C19" s="203"/>
      <c r="D19" s="235"/>
      <c r="E19" s="204"/>
      <c r="F19" s="2"/>
      <c r="G19" s="74"/>
      <c r="H19" s="18"/>
    </row>
    <row r="20" spans="2:8" ht="25.5" customHeight="1" thickBot="1" x14ac:dyDescent="0.35">
      <c r="B20" s="40"/>
      <c r="C20" s="276" t="s">
        <v>62</v>
      </c>
      <c r="D20" s="276"/>
      <c r="E20" s="276"/>
      <c r="F20" s="41"/>
      <c r="G20" s="77">
        <f>G18/D6</f>
        <v>27.626800000000003</v>
      </c>
      <c r="H20" s="15">
        <f>G20*(VLOOKUP(OpdateretÅrstal,'Prisliste tillæg'!$A$4:$C$61,3,FALSE)/VLOOKUP(Produktionsår,'Prisliste tillæg'!$A$5:$C$61,3,FALSE))</f>
        <v>45.202233273922637</v>
      </c>
    </row>
    <row r="21" spans="2:8" ht="25.5" customHeight="1" x14ac:dyDescent="0.3"/>
    <row r="22" spans="2:8" ht="12.75" customHeight="1" thickBot="1" x14ac:dyDescent="0.35">
      <c r="C22" s="236"/>
      <c r="D22" s="236"/>
      <c r="E22" s="236"/>
    </row>
    <row r="23" spans="2:8" ht="12.75" customHeight="1" x14ac:dyDescent="0.3">
      <c r="B23" s="150"/>
      <c r="C23" s="219" t="s">
        <v>115</v>
      </c>
      <c r="D23" s="219"/>
      <c r="E23" s="219"/>
      <c r="F23" s="147">
        <f>D3</f>
        <v>2014</v>
      </c>
      <c r="G23" s="146"/>
      <c r="H23" s="122">
        <f>'Samle ark'!K7</f>
        <v>2025</v>
      </c>
    </row>
    <row r="24" spans="2:8" ht="12.75" customHeight="1" thickBot="1" x14ac:dyDescent="0.35">
      <c r="B24" s="151" t="s">
        <v>51</v>
      </c>
      <c r="C24" s="237" t="s">
        <v>52</v>
      </c>
      <c r="D24" s="238"/>
      <c r="E24" s="239"/>
      <c r="F24" s="148" t="s">
        <v>109</v>
      </c>
      <c r="G24" s="149" t="s">
        <v>54</v>
      </c>
      <c r="H24" s="123" t="s">
        <v>109</v>
      </c>
    </row>
    <row r="25" spans="2:8" ht="12.75" customHeight="1" x14ac:dyDescent="0.3">
      <c r="B25" s="139" t="s">
        <v>118</v>
      </c>
      <c r="C25" s="240" t="s">
        <v>111</v>
      </c>
      <c r="D25" s="241"/>
      <c r="E25" s="242"/>
      <c r="F25" s="140">
        <v>18.57</v>
      </c>
      <c r="G25" s="145">
        <f>F25*D6</f>
        <v>1857</v>
      </c>
      <c r="H25" s="99">
        <f>G25*(VLOOKUP(OpdateretÅrstal,'Prisliste tillæg'!$A$4:$C$61,3,FALSE)/VLOOKUP(Produktionsår,'Prisliste tillæg'!$A$5:$C$61,3,FALSE))</f>
        <v>3038.3738684782284</v>
      </c>
    </row>
    <row r="26" spans="2:8" ht="13.5" customHeight="1" x14ac:dyDescent="0.3">
      <c r="B26" s="9" t="s">
        <v>112</v>
      </c>
      <c r="C26" s="203" t="s">
        <v>60</v>
      </c>
      <c r="D26" s="235"/>
      <c r="E26" s="204"/>
      <c r="F26" s="10">
        <v>86.06</v>
      </c>
      <c r="G26" s="73">
        <f>F26</f>
        <v>86.06</v>
      </c>
      <c r="H26" s="18">
        <f>G26*(VLOOKUP(OpdateretÅrstal,'Prisliste tillæg'!$A$4:$C$61,3,FALSE)/VLOOKUP(Produktionsår,'Prisliste tillæg'!$A$5:$C$61,3,FALSE))</f>
        <v>140.80907653270671</v>
      </c>
    </row>
    <row r="27" spans="2:8" x14ac:dyDescent="0.3">
      <c r="B27" s="9" t="s">
        <v>113</v>
      </c>
      <c r="C27" s="203" t="s">
        <v>114</v>
      </c>
      <c r="D27" s="235"/>
      <c r="E27" s="204"/>
      <c r="F27" s="10">
        <v>10.53</v>
      </c>
      <c r="G27" s="73">
        <f>F27</f>
        <v>10.53</v>
      </c>
      <c r="H27" s="18">
        <f>G27*(VLOOKUP(OpdateretÅrstal,'Prisliste tillæg'!$A$4:$C$61,3,FALSE)/VLOOKUP(Produktionsår,'Prisliste tillæg'!$A$5:$C$61,3,FALSE))</f>
        <v>17.22890513466653</v>
      </c>
    </row>
    <row r="28" spans="2:8" ht="12.75" customHeight="1" x14ac:dyDescent="0.3">
      <c r="B28" s="105" t="str">
        <f>B14</f>
        <v>080401B</v>
      </c>
      <c r="C28" s="285" t="s">
        <v>75</v>
      </c>
      <c r="D28" s="278"/>
      <c r="E28" s="279"/>
      <c r="F28" s="10">
        <f>F14</f>
        <v>4.58</v>
      </c>
      <c r="G28" s="73">
        <f>F28*D6</f>
        <v>458</v>
      </c>
      <c r="H28" s="18">
        <f>G28*(VLOOKUP(OpdateretÅrstal,'Prisliste tillæg'!$A$4:$C$61,3,FALSE)/VLOOKUP(Produktionsår,'Prisliste tillæg'!$A$5:$C$61,3,FALSE))</f>
        <v>749.36738382500198</v>
      </c>
    </row>
    <row r="29" spans="2:8" ht="12.75" customHeight="1" x14ac:dyDescent="0.3">
      <c r="B29" s="105" t="s">
        <v>76</v>
      </c>
      <c r="C29" s="285" t="s">
        <v>77</v>
      </c>
      <c r="D29" s="278"/>
      <c r="E29" s="279"/>
      <c r="F29" s="10">
        <f>F15</f>
        <v>21.53</v>
      </c>
      <c r="G29" s="73">
        <f>F29</f>
        <v>21.53</v>
      </c>
      <c r="H29" s="18">
        <f>G29*(VLOOKUP(OpdateretÅrstal,'Prisliste tillæg'!$A$4:$C$61,3,FALSE)/VLOOKUP(Produktionsår,'Prisliste tillæg'!$A$5:$C$61,3,FALSE))</f>
        <v>35.226811733083608</v>
      </c>
    </row>
    <row r="30" spans="2:8" ht="12.75" customHeight="1" x14ac:dyDescent="0.3">
      <c r="B30" s="105" t="s">
        <v>78</v>
      </c>
      <c r="C30" s="285" t="s">
        <v>79</v>
      </c>
      <c r="D30" s="278"/>
      <c r="E30" s="279"/>
      <c r="F30" s="10">
        <f>F16</f>
        <v>2.56</v>
      </c>
      <c r="G30" s="73">
        <f>F30</f>
        <v>2.56</v>
      </c>
      <c r="H30" s="18">
        <f>G30*(VLOOKUP(OpdateretÅrstal,'Prisliste tillæg'!$A$4:$C$61,3,FALSE)/VLOOKUP(Produktionsår,'Prisliste tillæg'!$A$5:$C$61,3,FALSE))</f>
        <v>4.1886037174497925</v>
      </c>
    </row>
    <row r="31" spans="2:8" x14ac:dyDescent="0.3">
      <c r="B31" s="9"/>
      <c r="C31" s="203"/>
      <c r="D31" s="235"/>
      <c r="E31" s="204"/>
      <c r="F31" s="10"/>
      <c r="G31" s="73"/>
      <c r="H31" s="18"/>
    </row>
    <row r="32" spans="2:8" x14ac:dyDescent="0.3">
      <c r="B32" s="9"/>
      <c r="C32" s="203" t="s">
        <v>61</v>
      </c>
      <c r="D32" s="235"/>
      <c r="E32" s="204"/>
      <c r="F32" s="10"/>
      <c r="G32" s="73">
        <f>SUM(G25:G31)</f>
        <v>2435.6800000000003</v>
      </c>
      <c r="H32" s="106">
        <f>G32*(VLOOKUP(OpdateretÅrstal,'Prisliste tillæg'!$A$4:$C$61,3,FALSE)/VLOOKUP(Produktionsår,'Prisliste tillæg'!$A$5:$C$61,3,FALSE))</f>
        <v>3985.1946494211375</v>
      </c>
    </row>
    <row r="33" spans="2:8" x14ac:dyDescent="0.3">
      <c r="B33" s="17"/>
      <c r="C33" s="203"/>
      <c r="D33" s="235"/>
      <c r="E33" s="204"/>
      <c r="F33" s="2"/>
      <c r="G33" s="74"/>
      <c r="H33" s="18"/>
    </row>
    <row r="34" spans="2:8" ht="14" thickBot="1" x14ac:dyDescent="0.35">
      <c r="B34" s="40"/>
      <c r="C34" s="276" t="s">
        <v>62</v>
      </c>
      <c r="D34" s="276"/>
      <c r="E34" s="276"/>
      <c r="F34" s="41"/>
      <c r="G34" s="77">
        <f>G32/D6</f>
        <v>24.356800000000003</v>
      </c>
      <c r="H34" s="15">
        <f>G34*(VLOOKUP(OpdateretÅrstal,'Prisliste tillæg'!$A$4:$C$61,3,FALSE)/VLOOKUP(Produktionsår,'Prisliste tillæg'!$A$5:$C$61,3,FALSE))</f>
        <v>39.851946494211376</v>
      </c>
    </row>
  </sheetData>
  <mergeCells count="33">
    <mergeCell ref="C10:E10"/>
    <mergeCell ref="C11:E11"/>
    <mergeCell ref="C20:E20"/>
    <mergeCell ref="C22:E22"/>
    <mergeCell ref="C19:E19"/>
    <mergeCell ref="C12:E12"/>
    <mergeCell ref="C13:E13"/>
    <mergeCell ref="C17:E17"/>
    <mergeCell ref="C18:E18"/>
    <mergeCell ref="C9:E9"/>
    <mergeCell ref="A1:E1"/>
    <mergeCell ref="G1:K1"/>
    <mergeCell ref="B6:C7"/>
    <mergeCell ref="G6:H6"/>
    <mergeCell ref="G7:H7"/>
    <mergeCell ref="D6:D7"/>
    <mergeCell ref="E6:E7"/>
    <mergeCell ref="F6:F7"/>
    <mergeCell ref="C31:E31"/>
    <mergeCell ref="C32:E32"/>
    <mergeCell ref="C33:E33"/>
    <mergeCell ref="C34:E34"/>
    <mergeCell ref="C14:E14"/>
    <mergeCell ref="C28:E28"/>
    <mergeCell ref="C15:E15"/>
    <mergeCell ref="C16:E16"/>
    <mergeCell ref="C29:E29"/>
    <mergeCell ref="C30:E30"/>
    <mergeCell ref="C24:E24"/>
    <mergeCell ref="C25:E25"/>
    <mergeCell ref="C26:E26"/>
    <mergeCell ref="C27:E27"/>
    <mergeCell ref="C23:E23"/>
  </mergeCells>
  <pageMargins left="0.7" right="0.7" top="0.75" bottom="0.75" header="0.3" footer="0.3"/>
  <pageSetup paperSize="8"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Ark89">
    <tabColor theme="1" tint="0.34998626667073579"/>
  </sheetPr>
  <dimension ref="A1:K34"/>
  <sheetViews>
    <sheetView workbookViewId="0">
      <selection activeCell="J30" sqref="J30"/>
    </sheetView>
  </sheetViews>
  <sheetFormatPr defaultRowHeight="13.5" x14ac:dyDescent="0.3"/>
  <cols>
    <col min="3" max="3" width="12.23046875" customWidth="1"/>
    <col min="5" max="5" width="27.61328125" customWidth="1"/>
    <col min="6" max="6" width="9.4609375" customWidth="1"/>
    <col min="7" max="9" width="10.4609375" customWidth="1"/>
    <col min="10" max="10" width="12.15234375" customWidth="1"/>
    <col min="11" max="11" width="12" customWidth="1"/>
  </cols>
  <sheetData>
    <row r="1" spans="1:11" ht="14" thickBot="1" x14ac:dyDescent="0.35">
      <c r="A1" s="313" t="s">
        <v>44</v>
      </c>
      <c r="B1" s="314"/>
      <c r="C1" s="314"/>
      <c r="D1" s="314"/>
      <c r="E1" s="314"/>
      <c r="F1" s="82">
        <v>88</v>
      </c>
      <c r="G1" s="314" t="s">
        <v>107</v>
      </c>
      <c r="H1" s="314"/>
      <c r="I1" s="314"/>
      <c r="J1" s="314"/>
      <c r="K1" s="315"/>
    </row>
    <row r="3" spans="1:11" x14ac:dyDescent="0.3">
      <c r="C3" s="124" t="s">
        <v>46</v>
      </c>
      <c r="D3" s="125">
        <v>2014</v>
      </c>
      <c r="E3" t="s">
        <v>47</v>
      </c>
    </row>
    <row r="5" spans="1:11" ht="14" thickBot="1" x14ac:dyDescent="0.35"/>
    <row r="6" spans="1:11" ht="12.75" customHeight="1" x14ac:dyDescent="0.3">
      <c r="B6" s="223" t="s">
        <v>48</v>
      </c>
      <c r="C6" s="224"/>
      <c r="D6" s="231">
        <f>'Samle ark'!B85</f>
        <v>5</v>
      </c>
      <c r="E6" s="250" t="s">
        <v>63</v>
      </c>
      <c r="F6" s="269"/>
      <c r="G6" s="227" t="s">
        <v>50</v>
      </c>
      <c r="H6" s="228"/>
    </row>
    <row r="7" spans="1:11" ht="14" thickBot="1" x14ac:dyDescent="0.35">
      <c r="B7" s="225"/>
      <c r="C7" s="226"/>
      <c r="D7" s="232"/>
      <c r="E7" s="251"/>
      <c r="F7" s="270"/>
      <c r="G7" s="229" t="str">
        <f>'Samle ark'!M84</f>
        <v>over 500 kvm</v>
      </c>
      <c r="H7" s="230"/>
    </row>
    <row r="8" spans="1:11" ht="14" thickBot="1" x14ac:dyDescent="0.35"/>
    <row r="9" spans="1:11" x14ac:dyDescent="0.3">
      <c r="B9" s="150"/>
      <c r="C9" s="219" t="s">
        <v>108</v>
      </c>
      <c r="D9" s="219"/>
      <c r="E9" s="219"/>
      <c r="F9" s="147">
        <f>Produktionsår</f>
        <v>2014</v>
      </c>
      <c r="G9" s="146"/>
      <c r="H9" s="142">
        <f>OpdateretÅrstal</f>
        <v>2025</v>
      </c>
    </row>
    <row r="10" spans="1:11" ht="14" thickBot="1" x14ac:dyDescent="0.35">
      <c r="B10" s="151" t="s">
        <v>51</v>
      </c>
      <c r="C10" s="237" t="s">
        <v>52</v>
      </c>
      <c r="D10" s="238"/>
      <c r="E10" s="239"/>
      <c r="F10" s="148" t="s">
        <v>109</v>
      </c>
      <c r="G10" s="149" t="s">
        <v>54</v>
      </c>
      <c r="H10" s="143" t="s">
        <v>109</v>
      </c>
    </row>
    <row r="11" spans="1:11" x14ac:dyDescent="0.3">
      <c r="B11" s="139" t="s">
        <v>119</v>
      </c>
      <c r="C11" s="240" t="s">
        <v>111</v>
      </c>
      <c r="D11" s="241"/>
      <c r="E11" s="242"/>
      <c r="F11" s="140">
        <v>19.670000000000002</v>
      </c>
      <c r="G11" s="145">
        <f>F11*D6</f>
        <v>98.350000000000009</v>
      </c>
      <c r="H11" s="99">
        <f>G11*(VLOOKUP(OpdateretÅrstal,'Prisliste tillæg'!$A$4:$C$61,3,FALSE)/VLOOKUP(Produktionsår,'Prisliste tillæg'!$A$5:$C$61,3,FALSE))</f>
        <v>160.91764672311999</v>
      </c>
    </row>
    <row r="12" spans="1:11" x14ac:dyDescent="0.3">
      <c r="B12" s="9" t="s">
        <v>112</v>
      </c>
      <c r="C12" s="203" t="s">
        <v>60</v>
      </c>
      <c r="D12" s="235"/>
      <c r="E12" s="204"/>
      <c r="F12" s="10">
        <v>86.06</v>
      </c>
      <c r="G12" s="73">
        <f>F12</f>
        <v>86.06</v>
      </c>
      <c r="H12" s="18">
        <f>G12*(VLOOKUP(OpdateretÅrstal,'Prisliste tillæg'!$A$4:$C$61,3,FALSE)/VLOOKUP(Produktionsår,'Prisliste tillæg'!$A$5:$C$61,3,FALSE))</f>
        <v>140.80907653270671</v>
      </c>
    </row>
    <row r="13" spans="1:11" x14ac:dyDescent="0.3">
      <c r="B13" s="9" t="s">
        <v>113</v>
      </c>
      <c r="C13" s="203" t="s">
        <v>114</v>
      </c>
      <c r="D13" s="235"/>
      <c r="E13" s="204"/>
      <c r="F13" s="10">
        <v>10.53</v>
      </c>
      <c r="G13" s="73">
        <f>F13</f>
        <v>10.53</v>
      </c>
      <c r="H13" s="18">
        <f>G13*(VLOOKUP(OpdateretÅrstal,'Prisliste tillæg'!$A$4:$C$61,3,FALSE)/VLOOKUP(Produktionsår,'Prisliste tillæg'!$A$5:$C$61,3,FALSE))</f>
        <v>17.22890513466653</v>
      </c>
    </row>
    <row r="14" spans="1:11" ht="12.75" customHeight="1" x14ac:dyDescent="0.3">
      <c r="B14" s="105" t="s">
        <v>99</v>
      </c>
      <c r="C14" s="203" t="s">
        <v>75</v>
      </c>
      <c r="D14" s="235"/>
      <c r="E14" s="204"/>
      <c r="F14" s="10">
        <v>4.0999999999999996</v>
      </c>
      <c r="G14" s="73">
        <f>F14*D6</f>
        <v>20.5</v>
      </c>
      <c r="H14" s="18">
        <f>G14*(VLOOKUP(OpdateretÅrstal,'Prisliste tillæg'!$A$4:$C$61,3,FALSE)/VLOOKUP(Produktionsår,'Prisliste tillæg'!$A$5:$C$61,3,FALSE))</f>
        <v>33.541553206140918</v>
      </c>
    </row>
    <row r="15" spans="1:11" ht="12.75" customHeight="1" x14ac:dyDescent="0.3">
      <c r="B15" s="105" t="s">
        <v>76</v>
      </c>
      <c r="C15" s="285" t="s">
        <v>77</v>
      </c>
      <c r="D15" s="278"/>
      <c r="E15" s="278"/>
      <c r="F15" s="107">
        <v>21.53</v>
      </c>
      <c r="G15" s="73">
        <f>F15</f>
        <v>21.53</v>
      </c>
      <c r="H15" s="18">
        <f>G15*(VLOOKUP(OpdateretÅrstal,'Prisliste tillæg'!$A$4:$C$61,3,FALSE)/VLOOKUP(Produktionsår,'Prisliste tillæg'!$A$5:$C$61,3,FALSE))</f>
        <v>35.226811733083608</v>
      </c>
    </row>
    <row r="16" spans="1:11" ht="12.75" customHeight="1" x14ac:dyDescent="0.3">
      <c r="B16" s="105" t="s">
        <v>78</v>
      </c>
      <c r="C16" s="285" t="s">
        <v>79</v>
      </c>
      <c r="D16" s="278"/>
      <c r="E16" s="278"/>
      <c r="F16" s="107">
        <v>2.56</v>
      </c>
      <c r="G16" s="73">
        <f>F16</f>
        <v>2.56</v>
      </c>
      <c r="H16" s="18">
        <f>G16*(VLOOKUP(OpdateretÅrstal,'Prisliste tillæg'!$A$4:$C$61,3,FALSE)/VLOOKUP(Produktionsår,'Prisliste tillæg'!$A$5:$C$61,3,FALSE))</f>
        <v>4.1886037174497925</v>
      </c>
    </row>
    <row r="17" spans="2:8" x14ac:dyDescent="0.3">
      <c r="B17" s="9"/>
      <c r="C17" s="203"/>
      <c r="D17" s="235"/>
      <c r="E17" s="204"/>
      <c r="F17" s="10"/>
      <c r="G17" s="73"/>
      <c r="H17" s="18"/>
    </row>
    <row r="18" spans="2:8" x14ac:dyDescent="0.3">
      <c r="B18" s="9"/>
      <c r="C18" s="203" t="s">
        <v>61</v>
      </c>
      <c r="D18" s="235"/>
      <c r="E18" s="204"/>
      <c r="F18" s="10"/>
      <c r="G18" s="73">
        <f>SUM(G11:G17)</f>
        <v>239.53000000000003</v>
      </c>
      <c r="H18" s="106">
        <f>G18*(VLOOKUP(OpdateretÅrstal,'Prisliste tillæg'!$A$4:$C$61,3,FALSE)/VLOOKUP(Produktionsår,'Prisliste tillæg'!$A$5:$C$61,3,FALSE))</f>
        <v>391.91259704716754</v>
      </c>
    </row>
    <row r="19" spans="2:8" x14ac:dyDescent="0.3">
      <c r="B19" s="17"/>
      <c r="C19" s="203"/>
      <c r="D19" s="235"/>
      <c r="E19" s="204"/>
      <c r="F19" s="2"/>
      <c r="G19" s="74"/>
      <c r="H19" s="18"/>
    </row>
    <row r="20" spans="2:8" ht="25.5" customHeight="1" thickBot="1" x14ac:dyDescent="0.35">
      <c r="B20" s="40"/>
      <c r="C20" s="276" t="s">
        <v>62</v>
      </c>
      <c r="D20" s="276"/>
      <c r="E20" s="276"/>
      <c r="F20" s="41"/>
      <c r="G20" s="77">
        <f>G18/D6</f>
        <v>47.906000000000006</v>
      </c>
      <c r="H20" s="15">
        <f>G20*(VLOOKUP(OpdateretÅrstal,'Prisliste tillæg'!$A$4:$C$61,3,FALSE)/VLOOKUP(Produktionsår,'Prisliste tillæg'!$A$5:$C$61,3,FALSE))</f>
        <v>78.382519409433513</v>
      </c>
    </row>
    <row r="21" spans="2:8" ht="25.5" customHeight="1" x14ac:dyDescent="0.3"/>
    <row r="22" spans="2:8" ht="12.75" customHeight="1" thickBot="1" x14ac:dyDescent="0.35">
      <c r="C22" s="236"/>
      <c r="D22" s="236"/>
      <c r="E22" s="236"/>
    </row>
    <row r="23" spans="2:8" ht="12.75" customHeight="1" x14ac:dyDescent="0.3">
      <c r="B23" s="150"/>
      <c r="C23" s="219" t="s">
        <v>115</v>
      </c>
      <c r="D23" s="219"/>
      <c r="E23" s="219"/>
      <c r="F23" s="147">
        <f>D3</f>
        <v>2014</v>
      </c>
      <c r="G23" s="146"/>
      <c r="H23" s="122">
        <f>'Samle ark'!K7</f>
        <v>2025</v>
      </c>
    </row>
    <row r="24" spans="2:8" ht="12.75" customHeight="1" thickBot="1" x14ac:dyDescent="0.35">
      <c r="B24" s="151" t="s">
        <v>51</v>
      </c>
      <c r="C24" s="237" t="s">
        <v>52</v>
      </c>
      <c r="D24" s="238"/>
      <c r="E24" s="239"/>
      <c r="F24" s="148" t="s">
        <v>109</v>
      </c>
      <c r="G24" s="149" t="s">
        <v>54</v>
      </c>
      <c r="H24" s="123" t="s">
        <v>109</v>
      </c>
    </row>
    <row r="25" spans="2:8" ht="12.75" customHeight="1" x14ac:dyDescent="0.3">
      <c r="B25" s="139" t="s">
        <v>120</v>
      </c>
      <c r="C25" s="240" t="s">
        <v>111</v>
      </c>
      <c r="D25" s="241"/>
      <c r="E25" s="242"/>
      <c r="F25" s="140">
        <v>16.71</v>
      </c>
      <c r="G25" s="145">
        <f>F25*D6</f>
        <v>83.550000000000011</v>
      </c>
      <c r="H25" s="99">
        <f>G25*(VLOOKUP(OpdateretÅrstal,'Prisliste tillæg'!$A$4:$C$61,3,FALSE)/VLOOKUP(Produktionsår,'Prisliste tillæg'!$A$5:$C$61,3,FALSE))</f>
        <v>136.70228148161337</v>
      </c>
    </row>
    <row r="26" spans="2:8" ht="12.75" customHeight="1" x14ac:dyDescent="0.3">
      <c r="B26" s="9" t="s">
        <v>112</v>
      </c>
      <c r="C26" s="203" t="s">
        <v>60</v>
      </c>
      <c r="D26" s="235"/>
      <c r="E26" s="204"/>
      <c r="F26" s="10">
        <v>86.06</v>
      </c>
      <c r="G26" s="73">
        <f>F26</f>
        <v>86.06</v>
      </c>
      <c r="H26" s="18">
        <f>G26*(VLOOKUP(OpdateretÅrstal,'Prisliste tillæg'!$A$4:$C$61,3,FALSE)/VLOOKUP(Produktionsår,'Prisliste tillæg'!$A$5:$C$61,3,FALSE))</f>
        <v>140.80907653270671</v>
      </c>
    </row>
    <row r="27" spans="2:8" ht="12.75" customHeight="1" x14ac:dyDescent="0.3">
      <c r="B27" s="9" t="s">
        <v>113</v>
      </c>
      <c r="C27" s="203" t="s">
        <v>114</v>
      </c>
      <c r="D27" s="235"/>
      <c r="E27" s="204"/>
      <c r="F27" s="10">
        <v>10.53</v>
      </c>
      <c r="G27" s="73">
        <f>F27</f>
        <v>10.53</v>
      </c>
      <c r="H27" s="18">
        <f>G27*(VLOOKUP(OpdateretÅrstal,'Prisliste tillæg'!$A$4:$C$61,3,FALSE)/VLOOKUP(Produktionsår,'Prisliste tillæg'!$A$5:$C$61,3,FALSE))</f>
        <v>17.22890513466653</v>
      </c>
    </row>
    <row r="28" spans="2:8" ht="12.75" customHeight="1" x14ac:dyDescent="0.3">
      <c r="B28" s="105" t="str">
        <f>B14</f>
        <v>080401C</v>
      </c>
      <c r="C28" s="285" t="s">
        <v>75</v>
      </c>
      <c r="D28" s="278"/>
      <c r="E28" s="279"/>
      <c r="F28" s="10">
        <f>F14</f>
        <v>4.0999999999999996</v>
      </c>
      <c r="G28" s="73">
        <f>F28*D6</f>
        <v>20.5</v>
      </c>
      <c r="H28" s="18">
        <f>G28*(VLOOKUP(OpdateretÅrstal,'Prisliste tillæg'!$A$4:$C$61,3,FALSE)/VLOOKUP(Produktionsår,'Prisliste tillæg'!$A$5:$C$61,3,FALSE))</f>
        <v>33.541553206140918</v>
      </c>
    </row>
    <row r="29" spans="2:8" ht="12.75" customHeight="1" x14ac:dyDescent="0.3">
      <c r="B29" s="105" t="s">
        <v>76</v>
      </c>
      <c r="C29" s="285" t="s">
        <v>77</v>
      </c>
      <c r="D29" s="278"/>
      <c r="E29" s="279"/>
      <c r="F29" s="10">
        <f>F15</f>
        <v>21.53</v>
      </c>
      <c r="G29" s="73">
        <f>F29</f>
        <v>21.53</v>
      </c>
      <c r="H29" s="18">
        <f>G29*(VLOOKUP(OpdateretÅrstal,'Prisliste tillæg'!$A$4:$C$61,3,FALSE)/VLOOKUP(Produktionsår,'Prisliste tillæg'!$A$5:$C$61,3,FALSE))</f>
        <v>35.226811733083608</v>
      </c>
    </row>
    <row r="30" spans="2:8" ht="12.75" customHeight="1" x14ac:dyDescent="0.3">
      <c r="B30" s="105" t="s">
        <v>78</v>
      </c>
      <c r="C30" s="285" t="s">
        <v>79</v>
      </c>
      <c r="D30" s="278"/>
      <c r="E30" s="279"/>
      <c r="F30" s="10">
        <f>F16</f>
        <v>2.56</v>
      </c>
      <c r="G30" s="73">
        <f>F30</f>
        <v>2.56</v>
      </c>
      <c r="H30" s="18">
        <f>G30*(VLOOKUP(OpdateretÅrstal,'Prisliste tillæg'!$A$4:$C$61,3,FALSE)/VLOOKUP(Produktionsår,'Prisliste tillæg'!$A$5:$C$61,3,FALSE))</f>
        <v>4.1886037174497925</v>
      </c>
    </row>
    <row r="31" spans="2:8" ht="12.75" customHeight="1" x14ac:dyDescent="0.3">
      <c r="B31" s="9"/>
      <c r="C31" s="203"/>
      <c r="D31" s="235"/>
      <c r="E31" s="204"/>
      <c r="F31" s="10"/>
      <c r="G31" s="73"/>
      <c r="H31" s="18"/>
    </row>
    <row r="32" spans="2:8" ht="12.75" customHeight="1" x14ac:dyDescent="0.3">
      <c r="B32" s="9"/>
      <c r="C32" s="203" t="s">
        <v>61</v>
      </c>
      <c r="D32" s="235"/>
      <c r="E32" s="204"/>
      <c r="F32" s="10"/>
      <c r="G32" s="73">
        <f>SUM(G25:G31)</f>
        <v>224.73000000000002</v>
      </c>
      <c r="H32" s="106">
        <f>G32*(VLOOKUP(OpdateretÅrstal,'Prisliste tillæg'!$A$4:$C$61,3,FALSE)/VLOOKUP(Produktionsår,'Prisliste tillæg'!$A$5:$C$61,3,FALSE))</f>
        <v>367.69723180566092</v>
      </c>
    </row>
    <row r="33" spans="2:8" x14ac:dyDescent="0.3">
      <c r="B33" s="17"/>
      <c r="C33" s="203"/>
      <c r="D33" s="235"/>
      <c r="E33" s="204"/>
      <c r="F33" s="2"/>
      <c r="G33" s="74"/>
      <c r="H33" s="18"/>
    </row>
    <row r="34" spans="2:8" ht="14" thickBot="1" x14ac:dyDescent="0.35">
      <c r="B34" s="40"/>
      <c r="C34" s="276" t="s">
        <v>62</v>
      </c>
      <c r="D34" s="276"/>
      <c r="E34" s="276"/>
      <c r="F34" s="41"/>
      <c r="G34" s="77">
        <f>G32/D6</f>
        <v>44.946000000000005</v>
      </c>
      <c r="H34" s="15">
        <f>G34*(VLOOKUP(OpdateretÅrstal,'Prisliste tillæg'!$A$4:$C$61,3,FALSE)/VLOOKUP(Produktionsår,'Prisliste tillæg'!$A$5:$C$61,3,FALSE))</f>
        <v>73.539446361132192</v>
      </c>
    </row>
  </sheetData>
  <mergeCells count="33">
    <mergeCell ref="C10:E10"/>
    <mergeCell ref="C11:E11"/>
    <mergeCell ref="C20:E20"/>
    <mergeCell ref="C22:E22"/>
    <mergeCell ref="C19:E19"/>
    <mergeCell ref="C12:E12"/>
    <mergeCell ref="C13:E13"/>
    <mergeCell ref="C17:E17"/>
    <mergeCell ref="C18:E18"/>
    <mergeCell ref="C9:E9"/>
    <mergeCell ref="A1:E1"/>
    <mergeCell ref="G1:K1"/>
    <mergeCell ref="B6:C7"/>
    <mergeCell ref="G6:H6"/>
    <mergeCell ref="G7:H7"/>
    <mergeCell ref="D6:D7"/>
    <mergeCell ref="E6:E7"/>
    <mergeCell ref="F6:F7"/>
    <mergeCell ref="C31:E31"/>
    <mergeCell ref="C32:E32"/>
    <mergeCell ref="C33:E33"/>
    <mergeCell ref="C34:E34"/>
    <mergeCell ref="C14:E14"/>
    <mergeCell ref="C28:E28"/>
    <mergeCell ref="C15:E15"/>
    <mergeCell ref="C16:E16"/>
    <mergeCell ref="C29:E29"/>
    <mergeCell ref="C30:E30"/>
    <mergeCell ref="C24:E24"/>
    <mergeCell ref="C25:E25"/>
    <mergeCell ref="C26:E26"/>
    <mergeCell ref="C27:E27"/>
    <mergeCell ref="C23:E23"/>
  </mergeCells>
  <pageMargins left="0.7" right="0.7" top="0.75" bottom="0.75" header="0.3" footer="0.3"/>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tabColor rgb="FF0000FF"/>
  </sheetPr>
  <dimension ref="A1:K24"/>
  <sheetViews>
    <sheetView workbookViewId="0">
      <selection activeCell="D6" sqref="D6:D7"/>
    </sheetView>
  </sheetViews>
  <sheetFormatPr defaultRowHeight="13.5" x14ac:dyDescent="0.3"/>
  <cols>
    <col min="3" max="3" width="12.23046875" customWidth="1"/>
    <col min="5" max="5" width="21.61328125" customWidth="1"/>
    <col min="6" max="6" width="9.4609375" customWidth="1"/>
    <col min="7" max="8" width="10.4609375" customWidth="1"/>
    <col min="9" max="9" width="9.4609375" customWidth="1"/>
    <col min="10" max="11" width="12.15234375" customWidth="1"/>
  </cols>
  <sheetData>
    <row r="1" spans="1:11" ht="14" thickBot="1" x14ac:dyDescent="0.35">
      <c r="A1" s="255" t="s">
        <v>44</v>
      </c>
      <c r="B1" s="256"/>
      <c r="C1" s="256"/>
      <c r="D1" s="256"/>
      <c r="E1" s="256"/>
      <c r="F1" s="78">
        <v>8</v>
      </c>
      <c r="G1" s="256" t="s">
        <v>45</v>
      </c>
      <c r="H1" s="256"/>
      <c r="I1" s="256"/>
      <c r="J1" s="256"/>
      <c r="K1" s="257"/>
    </row>
    <row r="3" spans="1:11" x14ac:dyDescent="0.3">
      <c r="C3" s="124" t="s">
        <v>46</v>
      </c>
      <c r="D3">
        <v>2014</v>
      </c>
      <c r="E3" t="s">
        <v>47</v>
      </c>
    </row>
    <row r="5" spans="1:11" ht="14" thickBot="1" x14ac:dyDescent="0.35"/>
    <row r="6" spans="1:11" x14ac:dyDescent="0.3">
      <c r="B6" s="223" t="s">
        <v>48</v>
      </c>
      <c r="C6" s="224"/>
      <c r="D6" s="248">
        <f>'Samle ark'!D43</f>
        <v>20</v>
      </c>
      <c r="E6" s="250" t="s">
        <v>63</v>
      </c>
      <c r="F6" s="86"/>
      <c r="G6" s="227" t="s">
        <v>50</v>
      </c>
      <c r="H6" s="228"/>
    </row>
    <row r="7" spans="1:11" ht="14" thickBot="1" x14ac:dyDescent="0.35">
      <c r="B7" s="225"/>
      <c r="C7" s="226"/>
      <c r="D7" s="249"/>
      <c r="E7" s="251"/>
      <c r="F7" s="87"/>
      <c r="G7" s="229" t="str">
        <f>'Samle ark'!M40</f>
        <v>over 500 kvm</v>
      </c>
      <c r="H7" s="230"/>
    </row>
    <row r="8" spans="1:11" ht="14" thickBot="1" x14ac:dyDescent="0.35"/>
    <row r="9" spans="1:11" ht="12.75" customHeight="1" x14ac:dyDescent="0.3">
      <c r="B9" s="150"/>
      <c r="C9" s="219" t="str">
        <f>G1</f>
        <v>Undergulv</v>
      </c>
      <c r="D9" s="219"/>
      <c r="E9" s="219"/>
      <c r="F9" s="147">
        <f>Produktionsår</f>
        <v>2014</v>
      </c>
      <c r="G9" s="146"/>
      <c r="H9" s="142">
        <f>'Samle ark'!K7</f>
        <v>2025</v>
      </c>
    </row>
    <row r="10" spans="1:11" ht="12.75" customHeight="1" thickBot="1" x14ac:dyDescent="0.35">
      <c r="B10" s="151" t="s">
        <v>51</v>
      </c>
      <c r="C10" s="237" t="s">
        <v>52</v>
      </c>
      <c r="D10" s="238"/>
      <c r="E10" s="239"/>
      <c r="F10" s="148" t="s">
        <v>53</v>
      </c>
      <c r="G10" s="149" t="s">
        <v>54</v>
      </c>
      <c r="H10" s="143" t="s">
        <v>53</v>
      </c>
    </row>
    <row r="11" spans="1:11" ht="12.75" customHeight="1" x14ac:dyDescent="0.3">
      <c r="B11" s="139" t="s">
        <v>65</v>
      </c>
      <c r="C11" s="240" t="s">
        <v>56</v>
      </c>
      <c r="D11" s="241"/>
      <c r="E11" s="242"/>
      <c r="F11" s="140">
        <v>18.13</v>
      </c>
      <c r="G11" s="145">
        <f>F11*D6</f>
        <v>362.59999999999997</v>
      </c>
      <c r="H11" s="99">
        <f>G11*(VLOOKUP(OpdateretÅrstal,'Prisliste tillæg'!$A$4:$C$61,3,FALSE)/VLOOKUP(Produktionsår,'Prisliste tillæg'!$A$5:$C$61,3,FALSE))</f>
        <v>593.27644841691199</v>
      </c>
    </row>
    <row r="12" spans="1:11" ht="12.75" customHeight="1" x14ac:dyDescent="0.3">
      <c r="B12" s="9" t="s">
        <v>57</v>
      </c>
      <c r="C12" s="243" t="s">
        <v>58</v>
      </c>
      <c r="D12" s="243"/>
      <c r="E12" s="243"/>
      <c r="F12" s="10">
        <v>31.02</v>
      </c>
      <c r="G12" s="73">
        <f>F12</f>
        <v>31.02</v>
      </c>
      <c r="H12" s="18">
        <f>G12*(VLOOKUP(OpdateretÅrstal,'Prisliste tillæg'!$A$4:$C$61,3,FALSE)/VLOOKUP(Produktionsår,'Prisliste tillæg'!$A$5:$C$61,3,FALSE))</f>
        <v>50.754096607536155</v>
      </c>
    </row>
    <row r="13" spans="1:11" ht="12.75" customHeight="1" x14ac:dyDescent="0.3">
      <c r="B13" s="9" t="s">
        <v>59</v>
      </c>
      <c r="C13" s="203" t="s">
        <v>60</v>
      </c>
      <c r="D13" s="235"/>
      <c r="E13" s="204"/>
      <c r="F13" s="10">
        <v>86.06</v>
      </c>
      <c r="G13" s="16">
        <f>F13</f>
        <v>86.06</v>
      </c>
      <c r="H13" s="18">
        <f>G13*(VLOOKUP(OpdateretÅrstal,'Prisliste tillæg'!$A$4:$C$61,3,FALSE)/VLOOKUP(Produktionsår,'Prisliste tillæg'!$A$5:$C$61,3,FALSE))</f>
        <v>140.80907653270671</v>
      </c>
    </row>
    <row r="14" spans="1:11" ht="12.75" customHeight="1" x14ac:dyDescent="0.3">
      <c r="B14" s="9"/>
      <c r="C14" s="252"/>
      <c r="D14" s="253"/>
      <c r="E14" s="254"/>
      <c r="F14" s="10"/>
      <c r="G14" s="141"/>
      <c r="H14" s="18"/>
    </row>
    <row r="15" spans="1:11" ht="12.75" customHeight="1" x14ac:dyDescent="0.3">
      <c r="B15" s="9"/>
      <c r="C15" s="203" t="s">
        <v>61</v>
      </c>
      <c r="D15" s="235"/>
      <c r="E15" s="204"/>
      <c r="F15" s="10"/>
      <c r="G15" s="73">
        <f>SUM(G11:G13)</f>
        <v>479.67999999999995</v>
      </c>
      <c r="H15" s="94">
        <f>G15*(VLOOKUP(OpdateretÅrstal,'Prisliste tillæg'!$A$4:$C$61,3,FALSE)/VLOOKUP(Produktionsår,'Prisliste tillæg'!$A$5:$C$61,3,FALSE))</f>
        <v>784.83962155715483</v>
      </c>
    </row>
    <row r="16" spans="1:11" ht="12.75" customHeight="1" x14ac:dyDescent="0.3">
      <c r="B16" s="17"/>
      <c r="C16" s="203"/>
      <c r="D16" s="235"/>
      <c r="E16" s="204"/>
      <c r="F16" s="2"/>
      <c r="H16" s="18"/>
    </row>
    <row r="17" spans="2:8" ht="12.75" customHeight="1" thickBot="1" x14ac:dyDescent="0.35">
      <c r="B17" s="40"/>
      <c r="C17" s="201" t="s">
        <v>62</v>
      </c>
      <c r="D17" s="244"/>
      <c r="E17" s="202"/>
      <c r="F17" s="41"/>
      <c r="G17" s="98">
        <f>G15/D6</f>
        <v>23.983999999999998</v>
      </c>
      <c r="H17" s="95">
        <f>G17*(VLOOKUP(OpdateretÅrstal,'Prisliste tillæg'!$A$4:$C$61,3,FALSE)/VLOOKUP(Produktionsår,'Prisliste tillæg'!$A$5:$C$61,3,FALSE))</f>
        <v>39.241981077857744</v>
      </c>
    </row>
    <row r="18" spans="2:8" ht="25.5" customHeight="1" x14ac:dyDescent="0.3"/>
    <row r="19" spans="2:8" ht="25.5" customHeight="1" x14ac:dyDescent="0.3">
      <c r="C19" s="236"/>
      <c r="D19" s="236"/>
      <c r="E19" s="236"/>
    </row>
    <row r="24" spans="2:8" x14ac:dyDescent="0.3">
      <c r="E24" s="125"/>
    </row>
  </sheetData>
  <mergeCells count="17">
    <mergeCell ref="C15:E15"/>
    <mergeCell ref="C16:E16"/>
    <mergeCell ref="C19:E19"/>
    <mergeCell ref="C10:E10"/>
    <mergeCell ref="C11:E11"/>
    <mergeCell ref="C12:E12"/>
    <mergeCell ref="C17:E17"/>
    <mergeCell ref="C14:E14"/>
    <mergeCell ref="C13:E13"/>
    <mergeCell ref="C9:E9"/>
    <mergeCell ref="A1:E1"/>
    <mergeCell ref="G1:K1"/>
    <mergeCell ref="B6:C7"/>
    <mergeCell ref="G6:H6"/>
    <mergeCell ref="G7:H7"/>
    <mergeCell ref="D6:D7"/>
    <mergeCell ref="E6:E7"/>
  </mergeCells>
  <pageMargins left="0.7" right="0.7" top="0.75" bottom="0.75" header="0.3" footer="0.3"/>
  <pageSetup paperSize="8"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Ark90">
    <tabColor theme="1" tint="0.34998626667073579"/>
  </sheetPr>
  <dimension ref="A1:K34"/>
  <sheetViews>
    <sheetView workbookViewId="0">
      <selection activeCell="J30" sqref="J30"/>
    </sheetView>
  </sheetViews>
  <sheetFormatPr defaultRowHeight="13.5" x14ac:dyDescent="0.3"/>
  <cols>
    <col min="3" max="3" width="12.23046875" customWidth="1"/>
    <col min="5" max="5" width="27.61328125" customWidth="1"/>
    <col min="6" max="6" width="9.4609375" customWidth="1"/>
    <col min="7" max="8" width="10.4609375" customWidth="1"/>
    <col min="9" max="9" width="9.4609375" customWidth="1"/>
    <col min="10" max="11" width="12.15234375" customWidth="1"/>
  </cols>
  <sheetData>
    <row r="1" spans="1:11" ht="14" thickBot="1" x14ac:dyDescent="0.35">
      <c r="A1" s="313" t="s">
        <v>44</v>
      </c>
      <c r="B1" s="314"/>
      <c r="C1" s="314"/>
      <c r="D1" s="314"/>
      <c r="E1" s="314"/>
      <c r="F1" s="82">
        <v>89</v>
      </c>
      <c r="G1" s="314" t="s">
        <v>107</v>
      </c>
      <c r="H1" s="314"/>
      <c r="I1" s="314"/>
      <c r="J1" s="314"/>
      <c r="K1" s="315"/>
    </row>
    <row r="3" spans="1:11" x14ac:dyDescent="0.3">
      <c r="C3" s="124" t="s">
        <v>46</v>
      </c>
      <c r="D3" s="125">
        <v>2014</v>
      </c>
      <c r="E3" t="s">
        <v>47</v>
      </c>
    </row>
    <row r="5" spans="1:11" ht="14" thickBot="1" x14ac:dyDescent="0.35"/>
    <row r="6" spans="1:11" ht="12.75" customHeight="1" x14ac:dyDescent="0.3">
      <c r="B6" s="223" t="s">
        <v>48</v>
      </c>
      <c r="C6" s="224"/>
      <c r="D6" s="231">
        <f>'Samle ark'!B87</f>
        <v>20</v>
      </c>
      <c r="E6" s="250" t="s">
        <v>63</v>
      </c>
      <c r="F6" s="269"/>
      <c r="G6" s="227" t="s">
        <v>50</v>
      </c>
      <c r="H6" s="228"/>
    </row>
    <row r="7" spans="1:11" ht="14" thickBot="1" x14ac:dyDescent="0.35">
      <c r="B7" s="225"/>
      <c r="C7" s="226"/>
      <c r="D7" s="232"/>
      <c r="E7" s="251"/>
      <c r="F7" s="270"/>
      <c r="G7" s="229" t="str">
        <f>'Samle ark'!M84</f>
        <v>over 500 kvm</v>
      </c>
      <c r="H7" s="230"/>
    </row>
    <row r="8" spans="1:11" ht="14" thickBot="1" x14ac:dyDescent="0.35"/>
    <row r="9" spans="1:11" x14ac:dyDescent="0.3">
      <c r="B9" s="150"/>
      <c r="C9" s="219" t="s">
        <v>108</v>
      </c>
      <c r="D9" s="219"/>
      <c r="E9" s="219"/>
      <c r="F9" s="147">
        <f>Produktionsår</f>
        <v>2014</v>
      </c>
      <c r="G9" s="146"/>
      <c r="H9" s="142">
        <f>OpdateretÅrstal</f>
        <v>2025</v>
      </c>
    </row>
    <row r="10" spans="1:11" ht="14" thickBot="1" x14ac:dyDescent="0.35">
      <c r="B10" s="151" t="s">
        <v>51</v>
      </c>
      <c r="C10" s="237" t="s">
        <v>52</v>
      </c>
      <c r="D10" s="238"/>
      <c r="E10" s="239"/>
      <c r="F10" s="148" t="s">
        <v>109</v>
      </c>
      <c r="G10" s="149" t="s">
        <v>54</v>
      </c>
      <c r="H10" s="143" t="s">
        <v>109</v>
      </c>
    </row>
    <row r="11" spans="1:11" x14ac:dyDescent="0.3">
      <c r="B11" s="139" t="s">
        <v>119</v>
      </c>
      <c r="C11" s="240" t="s">
        <v>111</v>
      </c>
      <c r="D11" s="241"/>
      <c r="E11" s="242"/>
      <c r="F11" s="140">
        <v>19.670000000000002</v>
      </c>
      <c r="G11" s="145">
        <f>F11*D6</f>
        <v>393.40000000000003</v>
      </c>
      <c r="H11" s="99">
        <f>G11*(VLOOKUP(OpdateretÅrstal,'Prisliste tillæg'!$A$4:$C$61,3,FALSE)/VLOOKUP(Produktionsår,'Prisliste tillæg'!$A$5:$C$61,3,FALSE))</f>
        <v>643.67058689247995</v>
      </c>
    </row>
    <row r="12" spans="1:11" x14ac:dyDescent="0.3">
      <c r="B12" s="9" t="s">
        <v>112</v>
      </c>
      <c r="C12" s="203" t="s">
        <v>60</v>
      </c>
      <c r="D12" s="235"/>
      <c r="E12" s="204"/>
      <c r="F12" s="10">
        <v>86.06</v>
      </c>
      <c r="G12" s="73">
        <f>F12</f>
        <v>86.06</v>
      </c>
      <c r="H12" s="18">
        <f>G12*(VLOOKUP(OpdateretÅrstal,'Prisliste tillæg'!$A$4:$C$61,3,FALSE)/VLOOKUP(Produktionsår,'Prisliste tillæg'!$A$5:$C$61,3,FALSE))</f>
        <v>140.80907653270671</v>
      </c>
    </row>
    <row r="13" spans="1:11" x14ac:dyDescent="0.3">
      <c r="B13" s="9" t="s">
        <v>113</v>
      </c>
      <c r="C13" s="203" t="s">
        <v>114</v>
      </c>
      <c r="D13" s="235"/>
      <c r="E13" s="204"/>
      <c r="F13" s="10">
        <v>10.53</v>
      </c>
      <c r="G13" s="73">
        <f>F13</f>
        <v>10.53</v>
      </c>
      <c r="H13" s="18">
        <f>G13*(VLOOKUP(OpdateretÅrstal,'Prisliste tillæg'!$A$4:$C$61,3,FALSE)/VLOOKUP(Produktionsår,'Prisliste tillæg'!$A$5:$C$61,3,FALSE))</f>
        <v>17.22890513466653</v>
      </c>
    </row>
    <row r="14" spans="1:11" ht="12.75" customHeight="1" x14ac:dyDescent="0.3">
      <c r="B14" s="105" t="s">
        <v>99</v>
      </c>
      <c r="C14" s="203" t="s">
        <v>75</v>
      </c>
      <c r="D14" s="235"/>
      <c r="E14" s="204"/>
      <c r="F14" s="10">
        <v>4.0999999999999996</v>
      </c>
      <c r="G14" s="73">
        <f>F14*D6</f>
        <v>82</v>
      </c>
      <c r="H14" s="18">
        <f>G14*(VLOOKUP(OpdateretÅrstal,'Prisliste tillæg'!$A$4:$C$61,3,FALSE)/VLOOKUP(Produktionsår,'Prisliste tillæg'!$A$5:$C$61,3,FALSE))</f>
        <v>134.16621282456367</v>
      </c>
    </row>
    <row r="15" spans="1:11" ht="12.75" customHeight="1" x14ac:dyDescent="0.3">
      <c r="B15" s="105" t="s">
        <v>76</v>
      </c>
      <c r="C15" s="285" t="s">
        <v>77</v>
      </c>
      <c r="D15" s="278"/>
      <c r="E15" s="278"/>
      <c r="F15" s="107">
        <v>21.53</v>
      </c>
      <c r="G15" s="73">
        <f>F15</f>
        <v>21.53</v>
      </c>
      <c r="H15" s="18">
        <f>G15*(VLOOKUP(OpdateretÅrstal,'Prisliste tillæg'!$A$4:$C$61,3,FALSE)/VLOOKUP(Produktionsår,'Prisliste tillæg'!$A$5:$C$61,3,FALSE))</f>
        <v>35.226811733083608</v>
      </c>
    </row>
    <row r="16" spans="1:11" ht="12.75" customHeight="1" x14ac:dyDescent="0.3">
      <c r="B16" s="105" t="s">
        <v>78</v>
      </c>
      <c r="C16" s="285" t="s">
        <v>79</v>
      </c>
      <c r="D16" s="278"/>
      <c r="E16" s="278"/>
      <c r="F16" s="107">
        <v>2.56</v>
      </c>
      <c r="G16" s="73">
        <f>F16</f>
        <v>2.56</v>
      </c>
      <c r="H16" s="18">
        <f>G16*(VLOOKUP(OpdateretÅrstal,'Prisliste tillæg'!$A$4:$C$61,3,FALSE)/VLOOKUP(Produktionsår,'Prisliste tillæg'!$A$5:$C$61,3,FALSE))</f>
        <v>4.1886037174497925</v>
      </c>
    </row>
    <row r="17" spans="2:8" x14ac:dyDescent="0.3">
      <c r="B17" s="9"/>
      <c r="C17" s="203"/>
      <c r="D17" s="235"/>
      <c r="E17" s="204"/>
      <c r="F17" s="10"/>
      <c r="G17" s="73"/>
      <c r="H17" s="18"/>
    </row>
    <row r="18" spans="2:8" x14ac:dyDescent="0.3">
      <c r="B18" s="9"/>
      <c r="C18" s="203" t="s">
        <v>61</v>
      </c>
      <c r="D18" s="235"/>
      <c r="E18" s="204"/>
      <c r="F18" s="10"/>
      <c r="G18" s="73">
        <f>SUM(G11:G17)</f>
        <v>596.07999999999993</v>
      </c>
      <c r="H18" s="106">
        <f>G18*(VLOOKUP(OpdateretÅrstal,'Prisliste tillæg'!$A$4:$C$61,3,FALSE)/VLOOKUP(Produktionsår,'Prisliste tillæg'!$A$5:$C$61,3,FALSE))</f>
        <v>975.29019683495005</v>
      </c>
    </row>
    <row r="19" spans="2:8" x14ac:dyDescent="0.3">
      <c r="B19" s="17"/>
      <c r="C19" s="203"/>
      <c r="D19" s="235"/>
      <c r="E19" s="204"/>
      <c r="F19" s="2"/>
      <c r="G19" s="74"/>
      <c r="H19" s="18"/>
    </row>
    <row r="20" spans="2:8" ht="25.5" customHeight="1" thickBot="1" x14ac:dyDescent="0.35">
      <c r="B20" s="40"/>
      <c r="C20" s="276" t="s">
        <v>62</v>
      </c>
      <c r="D20" s="276"/>
      <c r="E20" s="276"/>
      <c r="F20" s="41"/>
      <c r="G20" s="77">
        <f>G18/D6</f>
        <v>29.803999999999995</v>
      </c>
      <c r="H20" s="15">
        <f>G20*(VLOOKUP(OpdateretÅrstal,'Prisliste tillæg'!$A$4:$C$61,3,FALSE)/VLOOKUP(Produktionsår,'Prisliste tillæg'!$A$5:$C$61,3,FALSE))</f>
        <v>48.764509841747497</v>
      </c>
    </row>
    <row r="21" spans="2:8" ht="25.5" customHeight="1" x14ac:dyDescent="0.3"/>
    <row r="22" spans="2:8" ht="12.75" customHeight="1" thickBot="1" x14ac:dyDescent="0.35">
      <c r="C22" s="236"/>
      <c r="D22" s="236"/>
      <c r="E22" s="236"/>
    </row>
    <row r="23" spans="2:8" x14ac:dyDescent="0.3">
      <c r="B23" s="150"/>
      <c r="C23" s="219" t="s">
        <v>115</v>
      </c>
      <c r="D23" s="219"/>
      <c r="E23" s="219"/>
      <c r="F23" s="147">
        <f>D3</f>
        <v>2014</v>
      </c>
      <c r="G23" s="146"/>
      <c r="H23" s="122">
        <f>'Samle ark'!K7</f>
        <v>2025</v>
      </c>
    </row>
    <row r="24" spans="2:8" ht="14" thickBot="1" x14ac:dyDescent="0.35">
      <c r="B24" s="151" t="s">
        <v>51</v>
      </c>
      <c r="C24" s="237" t="s">
        <v>52</v>
      </c>
      <c r="D24" s="238"/>
      <c r="E24" s="239"/>
      <c r="F24" s="148" t="s">
        <v>109</v>
      </c>
      <c r="G24" s="149" t="s">
        <v>54</v>
      </c>
      <c r="H24" s="123" t="s">
        <v>109</v>
      </c>
    </row>
    <row r="25" spans="2:8" x14ac:dyDescent="0.3">
      <c r="B25" s="139" t="s">
        <v>120</v>
      </c>
      <c r="C25" s="240" t="s">
        <v>111</v>
      </c>
      <c r="D25" s="241"/>
      <c r="E25" s="242"/>
      <c r="F25" s="140">
        <v>16.71</v>
      </c>
      <c r="G25" s="145">
        <f>F25*D6</f>
        <v>334.20000000000005</v>
      </c>
      <c r="H25" s="99">
        <f>G25*(VLOOKUP(OpdateretÅrstal,'Prisliste tillæg'!$A$4:$C$61,3,FALSE)/VLOOKUP(Produktionsår,'Prisliste tillæg'!$A$5:$C$61,3,FALSE))</f>
        <v>546.80912592645348</v>
      </c>
    </row>
    <row r="26" spans="2:8" x14ac:dyDescent="0.3">
      <c r="B26" s="9" t="s">
        <v>112</v>
      </c>
      <c r="C26" s="203" t="s">
        <v>60</v>
      </c>
      <c r="D26" s="235"/>
      <c r="E26" s="204"/>
      <c r="F26" s="10">
        <v>86.06</v>
      </c>
      <c r="G26" s="73">
        <f>F26</f>
        <v>86.06</v>
      </c>
      <c r="H26" s="18">
        <f>G26*(VLOOKUP(OpdateretÅrstal,'Prisliste tillæg'!$A$4:$C$61,3,FALSE)/VLOOKUP(Produktionsår,'Prisliste tillæg'!$A$5:$C$61,3,FALSE))</f>
        <v>140.80907653270671</v>
      </c>
    </row>
    <row r="27" spans="2:8" x14ac:dyDescent="0.3">
      <c r="B27" s="9" t="s">
        <v>113</v>
      </c>
      <c r="C27" s="203" t="s">
        <v>114</v>
      </c>
      <c r="D27" s="235"/>
      <c r="E27" s="204"/>
      <c r="F27" s="10">
        <v>10.53</v>
      </c>
      <c r="G27" s="73">
        <f>F27</f>
        <v>10.53</v>
      </c>
      <c r="H27" s="18">
        <f>G27*(VLOOKUP(OpdateretÅrstal,'Prisliste tillæg'!$A$4:$C$61,3,FALSE)/VLOOKUP(Produktionsår,'Prisliste tillæg'!$A$5:$C$61,3,FALSE))</f>
        <v>17.22890513466653</v>
      </c>
    </row>
    <row r="28" spans="2:8" ht="12.75" customHeight="1" x14ac:dyDescent="0.3">
      <c r="B28" s="105" t="str">
        <f>B14</f>
        <v>080401C</v>
      </c>
      <c r="C28" s="285" t="s">
        <v>75</v>
      </c>
      <c r="D28" s="278"/>
      <c r="E28" s="279"/>
      <c r="F28" s="10">
        <f>F14</f>
        <v>4.0999999999999996</v>
      </c>
      <c r="G28" s="73">
        <f>F28*D6</f>
        <v>82</v>
      </c>
      <c r="H28" s="18">
        <f>G28*(VLOOKUP(OpdateretÅrstal,'Prisliste tillæg'!$A$4:$C$61,3,FALSE)/VLOOKUP(Produktionsår,'Prisliste tillæg'!$A$5:$C$61,3,FALSE))</f>
        <v>134.16621282456367</v>
      </c>
    </row>
    <row r="29" spans="2:8" ht="12.75" customHeight="1" x14ac:dyDescent="0.3">
      <c r="B29" s="105" t="s">
        <v>76</v>
      </c>
      <c r="C29" s="285" t="s">
        <v>77</v>
      </c>
      <c r="D29" s="278"/>
      <c r="E29" s="279"/>
      <c r="F29" s="10">
        <f>F15</f>
        <v>21.53</v>
      </c>
      <c r="G29" s="73">
        <f>F29</f>
        <v>21.53</v>
      </c>
      <c r="H29" s="18">
        <f>G29*(VLOOKUP(OpdateretÅrstal,'Prisliste tillæg'!$A$4:$C$61,3,FALSE)/VLOOKUP(Produktionsår,'Prisliste tillæg'!$A$5:$C$61,3,FALSE))</f>
        <v>35.226811733083608</v>
      </c>
    </row>
    <row r="30" spans="2:8" ht="12.75" customHeight="1" x14ac:dyDescent="0.3">
      <c r="B30" s="105" t="s">
        <v>78</v>
      </c>
      <c r="C30" s="285" t="s">
        <v>79</v>
      </c>
      <c r="D30" s="278"/>
      <c r="E30" s="279"/>
      <c r="F30" s="10">
        <f>F16</f>
        <v>2.56</v>
      </c>
      <c r="G30" s="73">
        <f>F30</f>
        <v>2.56</v>
      </c>
      <c r="H30" s="18">
        <f>G30*(VLOOKUP(OpdateretÅrstal,'Prisliste tillæg'!$A$4:$C$61,3,FALSE)/VLOOKUP(Produktionsår,'Prisliste tillæg'!$A$5:$C$61,3,FALSE))</f>
        <v>4.1886037174497925</v>
      </c>
    </row>
    <row r="31" spans="2:8" x14ac:dyDescent="0.3">
      <c r="B31" s="9"/>
      <c r="C31" s="203"/>
      <c r="D31" s="235"/>
      <c r="E31" s="204"/>
      <c r="F31" s="10"/>
      <c r="G31" s="73"/>
      <c r="H31" s="18"/>
    </row>
    <row r="32" spans="2:8" x14ac:dyDescent="0.3">
      <c r="B32" s="9"/>
      <c r="C32" s="203" t="s">
        <v>61</v>
      </c>
      <c r="D32" s="235"/>
      <c r="E32" s="204"/>
      <c r="F32" s="10"/>
      <c r="G32" s="73">
        <f>SUM(G25:G31)</f>
        <v>536.87999999999988</v>
      </c>
      <c r="H32" s="106">
        <f>G32*(VLOOKUP(OpdateretÅrstal,'Prisliste tillæg'!$A$4:$C$61,3,FALSE)/VLOOKUP(Produktionsår,'Prisliste tillæg'!$A$5:$C$61,3,FALSE))</f>
        <v>878.42873586892347</v>
      </c>
    </row>
    <row r="33" spans="2:8" x14ac:dyDescent="0.3">
      <c r="B33" s="17"/>
      <c r="C33" s="203"/>
      <c r="D33" s="235"/>
      <c r="E33" s="204"/>
      <c r="F33" s="2"/>
      <c r="G33" s="74"/>
      <c r="H33" s="18"/>
    </row>
    <row r="34" spans="2:8" ht="14" thickBot="1" x14ac:dyDescent="0.35">
      <c r="B34" s="40"/>
      <c r="C34" s="276" t="s">
        <v>62</v>
      </c>
      <c r="D34" s="276"/>
      <c r="E34" s="276"/>
      <c r="F34" s="41"/>
      <c r="G34" s="77">
        <f>G32/D6</f>
        <v>26.843999999999994</v>
      </c>
      <c r="H34" s="15">
        <f>G34*(VLOOKUP(OpdateretÅrstal,'Prisliste tillæg'!$A$4:$C$61,3,FALSE)/VLOOKUP(Produktionsår,'Prisliste tillæg'!$A$5:$C$61,3,FALSE))</f>
        <v>43.921436793446176</v>
      </c>
    </row>
  </sheetData>
  <mergeCells count="33">
    <mergeCell ref="C10:E10"/>
    <mergeCell ref="C11:E11"/>
    <mergeCell ref="C20:E20"/>
    <mergeCell ref="C22:E22"/>
    <mergeCell ref="C19:E19"/>
    <mergeCell ref="C12:E12"/>
    <mergeCell ref="C13:E13"/>
    <mergeCell ref="C17:E17"/>
    <mergeCell ref="C18:E18"/>
    <mergeCell ref="C9:E9"/>
    <mergeCell ref="A1:E1"/>
    <mergeCell ref="G1:K1"/>
    <mergeCell ref="B6:C7"/>
    <mergeCell ref="G6:H6"/>
    <mergeCell ref="G7:H7"/>
    <mergeCell ref="D6:D7"/>
    <mergeCell ref="E6:E7"/>
    <mergeCell ref="F6:F7"/>
    <mergeCell ref="C31:E31"/>
    <mergeCell ref="C32:E32"/>
    <mergeCell ref="C33:E33"/>
    <mergeCell ref="C34:E34"/>
    <mergeCell ref="C14:E14"/>
    <mergeCell ref="C28:E28"/>
    <mergeCell ref="C15:E15"/>
    <mergeCell ref="C16:E16"/>
    <mergeCell ref="C29:E29"/>
    <mergeCell ref="C30:E30"/>
    <mergeCell ref="C24:E24"/>
    <mergeCell ref="C25:E25"/>
    <mergeCell ref="C26:E26"/>
    <mergeCell ref="C27:E27"/>
    <mergeCell ref="C23:E23"/>
  </mergeCells>
  <pageMargins left="0.7" right="0.7" top="0.75" bottom="0.75" header="0.3" footer="0.3"/>
  <pageSetup paperSize="8"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Ark91">
    <tabColor theme="1" tint="0.34998626667073579"/>
  </sheetPr>
  <dimension ref="A1:K34"/>
  <sheetViews>
    <sheetView workbookViewId="0">
      <selection sqref="A1:E1"/>
    </sheetView>
  </sheetViews>
  <sheetFormatPr defaultRowHeight="13.5" x14ac:dyDescent="0.3"/>
  <cols>
    <col min="3" max="3" width="12.23046875" customWidth="1"/>
    <col min="5" max="5" width="27.61328125" customWidth="1"/>
    <col min="6" max="6" width="9.4609375" customWidth="1"/>
    <col min="7" max="8" width="12.15234375" bestFit="1" customWidth="1"/>
    <col min="9" max="9" width="9.4609375" customWidth="1"/>
    <col min="10" max="11" width="12.15234375" customWidth="1"/>
  </cols>
  <sheetData>
    <row r="1" spans="1:11" ht="14" thickBot="1" x14ac:dyDescent="0.35">
      <c r="A1" s="313" t="s">
        <v>44</v>
      </c>
      <c r="B1" s="314"/>
      <c r="C1" s="314"/>
      <c r="D1" s="314"/>
      <c r="E1" s="314"/>
      <c r="F1" s="82">
        <v>90</v>
      </c>
      <c r="G1" s="314" t="s">
        <v>107</v>
      </c>
      <c r="H1" s="314"/>
      <c r="I1" s="314"/>
      <c r="J1" s="314"/>
      <c r="K1" s="315"/>
    </row>
    <row r="3" spans="1:11" x14ac:dyDescent="0.3">
      <c r="C3" s="124" t="s">
        <v>46</v>
      </c>
      <c r="D3" s="125">
        <v>2014</v>
      </c>
      <c r="E3" t="s">
        <v>47</v>
      </c>
    </row>
    <row r="5" spans="1:11" ht="14" thickBot="1" x14ac:dyDescent="0.35"/>
    <row r="6" spans="1:11" ht="12.75" customHeight="1" x14ac:dyDescent="0.3">
      <c r="B6" s="223" t="s">
        <v>48</v>
      </c>
      <c r="C6" s="224"/>
      <c r="D6" s="231">
        <f>'Samle ark'!B89</f>
        <v>100</v>
      </c>
      <c r="E6" s="250" t="s">
        <v>63</v>
      </c>
      <c r="F6" s="269"/>
      <c r="G6" s="227" t="s">
        <v>50</v>
      </c>
      <c r="H6" s="228"/>
    </row>
    <row r="7" spans="1:11" ht="14" thickBot="1" x14ac:dyDescent="0.35">
      <c r="B7" s="225"/>
      <c r="C7" s="226"/>
      <c r="D7" s="232"/>
      <c r="E7" s="251"/>
      <c r="F7" s="270"/>
      <c r="G7" s="229" t="str">
        <f>'Samle ark'!M84</f>
        <v>over 500 kvm</v>
      </c>
      <c r="H7" s="230"/>
    </row>
    <row r="8" spans="1:11" ht="14" thickBot="1" x14ac:dyDescent="0.35"/>
    <row r="9" spans="1:11" x14ac:dyDescent="0.3">
      <c r="B9" s="150"/>
      <c r="C9" s="219" t="s">
        <v>108</v>
      </c>
      <c r="D9" s="219"/>
      <c r="E9" s="219"/>
      <c r="F9" s="147">
        <f>Produktionsår</f>
        <v>2014</v>
      </c>
      <c r="G9" s="146"/>
      <c r="H9" s="142">
        <f>OpdateretÅrstal</f>
        <v>2025</v>
      </c>
    </row>
    <row r="10" spans="1:11" ht="14" thickBot="1" x14ac:dyDescent="0.35">
      <c r="B10" s="151" t="s">
        <v>51</v>
      </c>
      <c r="C10" s="237" t="s">
        <v>52</v>
      </c>
      <c r="D10" s="238"/>
      <c r="E10" s="239"/>
      <c r="F10" s="148" t="s">
        <v>109</v>
      </c>
      <c r="G10" s="149" t="s">
        <v>54</v>
      </c>
      <c r="H10" s="143" t="s">
        <v>109</v>
      </c>
    </row>
    <row r="11" spans="1:11" x14ac:dyDescent="0.3">
      <c r="B11" s="139" t="s">
        <v>119</v>
      </c>
      <c r="C11" s="240" t="s">
        <v>111</v>
      </c>
      <c r="D11" s="241"/>
      <c r="E11" s="242"/>
      <c r="F11" s="140">
        <v>19.670000000000002</v>
      </c>
      <c r="G11" s="145">
        <f>F11*D6</f>
        <v>1967.0000000000002</v>
      </c>
      <c r="H11" s="99">
        <f>G11*(VLOOKUP(OpdateretÅrstal,'Prisliste tillæg'!$A$4:$C$61,3,FALSE)/VLOOKUP(Produktionsår,'Prisliste tillæg'!$A$5:$C$61,3,FALSE))</f>
        <v>3218.3529344623998</v>
      </c>
    </row>
    <row r="12" spans="1:11" x14ac:dyDescent="0.3">
      <c r="B12" s="9" t="s">
        <v>112</v>
      </c>
      <c r="C12" s="203" t="s">
        <v>60</v>
      </c>
      <c r="D12" s="235"/>
      <c r="E12" s="204"/>
      <c r="F12" s="10">
        <v>86.06</v>
      </c>
      <c r="G12" s="73">
        <f>F12</f>
        <v>86.06</v>
      </c>
      <c r="H12" s="18">
        <f>G12*(VLOOKUP(OpdateretÅrstal,'Prisliste tillæg'!$A$4:$C$61,3,FALSE)/VLOOKUP(Produktionsår,'Prisliste tillæg'!$A$5:$C$61,3,FALSE))</f>
        <v>140.80907653270671</v>
      </c>
    </row>
    <row r="13" spans="1:11" x14ac:dyDescent="0.3">
      <c r="B13" s="9" t="s">
        <v>113</v>
      </c>
      <c r="C13" s="203" t="s">
        <v>114</v>
      </c>
      <c r="D13" s="235"/>
      <c r="E13" s="204"/>
      <c r="F13" s="10">
        <v>10.53</v>
      </c>
      <c r="G13" s="73">
        <f>F13</f>
        <v>10.53</v>
      </c>
      <c r="H13" s="18">
        <f>G13*(VLOOKUP(OpdateretÅrstal,'Prisliste tillæg'!$A$4:$C$61,3,FALSE)/VLOOKUP(Produktionsår,'Prisliste tillæg'!$A$5:$C$61,3,FALSE))</f>
        <v>17.22890513466653</v>
      </c>
    </row>
    <row r="14" spans="1:11" ht="12.75" customHeight="1" x14ac:dyDescent="0.3">
      <c r="B14" s="105" t="s">
        <v>99</v>
      </c>
      <c r="C14" s="203" t="s">
        <v>75</v>
      </c>
      <c r="D14" s="235"/>
      <c r="E14" s="204"/>
      <c r="F14" s="10">
        <v>4.0999999999999996</v>
      </c>
      <c r="G14" s="73">
        <f>F14*D6</f>
        <v>409.99999999999994</v>
      </c>
      <c r="H14" s="18">
        <f>G14*(VLOOKUP(OpdateretÅrstal,'Prisliste tillæg'!$A$4:$C$61,3,FALSE)/VLOOKUP(Produktionsår,'Prisliste tillæg'!$A$5:$C$61,3,FALSE))</f>
        <v>670.83106412281825</v>
      </c>
    </row>
    <row r="15" spans="1:11" ht="12.75" customHeight="1" x14ac:dyDescent="0.3">
      <c r="B15" s="105" t="s">
        <v>76</v>
      </c>
      <c r="C15" s="285" t="s">
        <v>77</v>
      </c>
      <c r="D15" s="278"/>
      <c r="E15" s="278"/>
      <c r="F15" s="107">
        <v>21.53</v>
      </c>
      <c r="G15" s="73">
        <f>F15</f>
        <v>21.53</v>
      </c>
      <c r="H15" s="18">
        <f>G15*(VLOOKUP(OpdateretÅrstal,'Prisliste tillæg'!$A$4:$C$61,3,FALSE)/VLOOKUP(Produktionsår,'Prisliste tillæg'!$A$5:$C$61,3,FALSE))</f>
        <v>35.226811733083608</v>
      </c>
    </row>
    <row r="16" spans="1:11" ht="12.75" customHeight="1" x14ac:dyDescent="0.3">
      <c r="B16" s="105" t="s">
        <v>78</v>
      </c>
      <c r="C16" s="285" t="s">
        <v>79</v>
      </c>
      <c r="D16" s="278"/>
      <c r="E16" s="278"/>
      <c r="F16" s="107">
        <v>2.56</v>
      </c>
      <c r="G16" s="73">
        <f>F16</f>
        <v>2.56</v>
      </c>
      <c r="H16" s="18">
        <f>G16*(VLOOKUP(OpdateretÅrstal,'Prisliste tillæg'!$A$4:$C$61,3,FALSE)/VLOOKUP(Produktionsår,'Prisliste tillæg'!$A$5:$C$61,3,FALSE))</f>
        <v>4.1886037174497925</v>
      </c>
    </row>
    <row r="17" spans="2:8" x14ac:dyDescent="0.3">
      <c r="B17" s="9"/>
      <c r="C17" s="203"/>
      <c r="D17" s="235"/>
      <c r="E17" s="204"/>
      <c r="F17" s="10"/>
      <c r="G17" s="73"/>
      <c r="H17" s="18"/>
    </row>
    <row r="18" spans="2:8" x14ac:dyDescent="0.3">
      <c r="B18" s="9"/>
      <c r="C18" s="203" t="s">
        <v>61</v>
      </c>
      <c r="D18" s="235"/>
      <c r="E18" s="204"/>
      <c r="F18" s="10"/>
      <c r="G18" s="73">
        <f>SUM(G11:G17)</f>
        <v>2497.6800000000007</v>
      </c>
      <c r="H18" s="106">
        <f>G18*(VLOOKUP(OpdateretÅrstal,'Prisliste tillæg'!$A$4:$C$61,3,FALSE)/VLOOKUP(Produktionsår,'Prisliste tillæg'!$A$5:$C$61,3,FALSE))</f>
        <v>4086.6373957031255</v>
      </c>
    </row>
    <row r="19" spans="2:8" x14ac:dyDescent="0.3">
      <c r="B19" s="17"/>
      <c r="C19" s="203"/>
      <c r="D19" s="235"/>
      <c r="E19" s="204"/>
      <c r="F19" s="2"/>
      <c r="G19" s="74"/>
      <c r="H19" s="18"/>
    </row>
    <row r="20" spans="2:8" ht="25.5" customHeight="1" thickBot="1" x14ac:dyDescent="0.35">
      <c r="B20" s="40"/>
      <c r="C20" s="276" t="s">
        <v>62</v>
      </c>
      <c r="D20" s="276"/>
      <c r="E20" s="276"/>
      <c r="F20" s="41"/>
      <c r="G20" s="77">
        <f>G18/D6</f>
        <v>24.976800000000008</v>
      </c>
      <c r="H20" s="15">
        <f>G20*(VLOOKUP(OpdateretÅrstal,'Prisliste tillæg'!$A$4:$C$61,3,FALSE)/VLOOKUP(Produktionsår,'Prisliste tillæg'!$A$5:$C$61,3,FALSE))</f>
        <v>40.866373957031257</v>
      </c>
    </row>
    <row r="21" spans="2:8" ht="25.5" customHeight="1" x14ac:dyDescent="0.3"/>
    <row r="22" spans="2:8" ht="12.75" customHeight="1" thickBot="1" x14ac:dyDescent="0.35">
      <c r="C22" s="236"/>
      <c r="D22" s="236"/>
      <c r="E22" s="236"/>
    </row>
    <row r="23" spans="2:8" ht="12.75" customHeight="1" x14ac:dyDescent="0.3">
      <c r="B23" s="150"/>
      <c r="C23" s="219" t="s">
        <v>115</v>
      </c>
      <c r="D23" s="219"/>
      <c r="E23" s="219"/>
      <c r="F23" s="147">
        <f>D3</f>
        <v>2014</v>
      </c>
      <c r="G23" s="146"/>
      <c r="H23" s="122">
        <f>'Samle ark'!K7</f>
        <v>2025</v>
      </c>
    </row>
    <row r="24" spans="2:8" ht="12.75" customHeight="1" thickBot="1" x14ac:dyDescent="0.35">
      <c r="B24" s="151" t="s">
        <v>51</v>
      </c>
      <c r="C24" s="237" t="s">
        <v>52</v>
      </c>
      <c r="D24" s="238"/>
      <c r="E24" s="239"/>
      <c r="F24" s="148" t="s">
        <v>109</v>
      </c>
      <c r="G24" s="149" t="s">
        <v>54</v>
      </c>
      <c r="H24" s="123" t="s">
        <v>109</v>
      </c>
    </row>
    <row r="25" spans="2:8" ht="12.75" customHeight="1" x14ac:dyDescent="0.3">
      <c r="B25" s="139" t="s">
        <v>120</v>
      </c>
      <c r="C25" s="240" t="s">
        <v>111</v>
      </c>
      <c r="D25" s="241"/>
      <c r="E25" s="242"/>
      <c r="F25" s="140">
        <v>16.71</v>
      </c>
      <c r="G25" s="145">
        <f>F25*D6</f>
        <v>1671</v>
      </c>
      <c r="H25" s="99">
        <f>G25*(VLOOKUP(OpdateretÅrstal,'Prisliste tillæg'!$A$4:$C$61,3,FALSE)/VLOOKUP(Produktionsår,'Prisliste tillæg'!$A$5:$C$61,3,FALSE))</f>
        <v>2734.0456296322668</v>
      </c>
    </row>
    <row r="26" spans="2:8" ht="13.5" customHeight="1" x14ac:dyDescent="0.3">
      <c r="B26" s="9" t="s">
        <v>112</v>
      </c>
      <c r="C26" s="203" t="s">
        <v>60</v>
      </c>
      <c r="D26" s="235"/>
      <c r="E26" s="204"/>
      <c r="F26" s="10">
        <v>86.06</v>
      </c>
      <c r="G26" s="73">
        <f>F26</f>
        <v>86.06</v>
      </c>
      <c r="H26" s="18">
        <f>G26*(VLOOKUP(OpdateretÅrstal,'Prisliste tillæg'!$A$4:$C$61,3,FALSE)/VLOOKUP(Produktionsår,'Prisliste tillæg'!$A$5:$C$61,3,FALSE))</f>
        <v>140.80907653270671</v>
      </c>
    </row>
    <row r="27" spans="2:8" x14ac:dyDescent="0.3">
      <c r="B27" s="9" t="s">
        <v>113</v>
      </c>
      <c r="C27" s="203" t="s">
        <v>114</v>
      </c>
      <c r="D27" s="235"/>
      <c r="E27" s="204"/>
      <c r="F27" s="10">
        <v>10.53</v>
      </c>
      <c r="G27" s="73">
        <f>F27</f>
        <v>10.53</v>
      </c>
      <c r="H27" s="18">
        <f>G27*(VLOOKUP(OpdateretÅrstal,'Prisliste tillæg'!$A$4:$C$61,3,FALSE)/VLOOKUP(Produktionsår,'Prisliste tillæg'!$A$5:$C$61,3,FALSE))</f>
        <v>17.22890513466653</v>
      </c>
    </row>
    <row r="28" spans="2:8" ht="12.75" customHeight="1" x14ac:dyDescent="0.3">
      <c r="B28" s="105" t="str">
        <f>B14</f>
        <v>080401C</v>
      </c>
      <c r="C28" s="285" t="s">
        <v>75</v>
      </c>
      <c r="D28" s="278"/>
      <c r="E28" s="279"/>
      <c r="F28" s="10">
        <f>F14</f>
        <v>4.0999999999999996</v>
      </c>
      <c r="G28" s="73">
        <f>F28*D6</f>
        <v>409.99999999999994</v>
      </c>
      <c r="H28" s="18">
        <f>G28*(VLOOKUP(OpdateretÅrstal,'Prisliste tillæg'!$A$4:$C$61,3,FALSE)/VLOOKUP(Produktionsår,'Prisliste tillæg'!$A$5:$C$61,3,FALSE))</f>
        <v>670.83106412281825</v>
      </c>
    </row>
    <row r="29" spans="2:8" ht="12.75" customHeight="1" x14ac:dyDescent="0.3">
      <c r="B29" s="105" t="s">
        <v>76</v>
      </c>
      <c r="C29" s="285" t="s">
        <v>77</v>
      </c>
      <c r="D29" s="278"/>
      <c r="E29" s="279"/>
      <c r="F29" s="10">
        <f>F15</f>
        <v>21.53</v>
      </c>
      <c r="G29" s="73">
        <f>F29</f>
        <v>21.53</v>
      </c>
      <c r="H29" s="18">
        <f>G29*(VLOOKUP(OpdateretÅrstal,'Prisliste tillæg'!$A$4:$C$61,3,FALSE)/VLOOKUP(Produktionsår,'Prisliste tillæg'!$A$5:$C$61,3,FALSE))</f>
        <v>35.226811733083608</v>
      </c>
    </row>
    <row r="30" spans="2:8" ht="12.75" customHeight="1" x14ac:dyDescent="0.3">
      <c r="B30" s="105" t="s">
        <v>78</v>
      </c>
      <c r="C30" s="285" t="s">
        <v>79</v>
      </c>
      <c r="D30" s="278"/>
      <c r="E30" s="279"/>
      <c r="F30" s="10">
        <f>F16</f>
        <v>2.56</v>
      </c>
      <c r="G30" s="73">
        <f>F30</f>
        <v>2.56</v>
      </c>
      <c r="H30" s="18">
        <f>G30*(VLOOKUP(OpdateretÅrstal,'Prisliste tillæg'!$A$4:$C$61,3,FALSE)/VLOOKUP(Produktionsår,'Prisliste tillæg'!$A$5:$C$61,3,FALSE))</f>
        <v>4.1886037174497925</v>
      </c>
    </row>
    <row r="31" spans="2:8" x14ac:dyDescent="0.3">
      <c r="B31" s="9"/>
      <c r="C31" s="203"/>
      <c r="D31" s="235"/>
      <c r="E31" s="204"/>
      <c r="F31" s="10"/>
      <c r="G31" s="73"/>
      <c r="H31" s="18"/>
    </row>
    <row r="32" spans="2:8" x14ac:dyDescent="0.3">
      <c r="B32" s="9"/>
      <c r="C32" s="203" t="s">
        <v>61</v>
      </c>
      <c r="D32" s="235"/>
      <c r="E32" s="204"/>
      <c r="F32" s="10"/>
      <c r="G32" s="73">
        <f>SUM(G25:G31)</f>
        <v>2201.6799999999998</v>
      </c>
      <c r="H32" s="106">
        <f>G32*(VLOOKUP(OpdateretÅrstal,'Prisliste tillæg'!$A$4:$C$61,3,FALSE)/VLOOKUP(Produktionsår,'Prisliste tillæg'!$A$5:$C$61,3,FALSE))</f>
        <v>3602.3300908729916</v>
      </c>
    </row>
    <row r="33" spans="2:8" x14ac:dyDescent="0.3">
      <c r="B33" s="17"/>
      <c r="C33" s="203"/>
      <c r="D33" s="235"/>
      <c r="E33" s="204"/>
      <c r="F33" s="2"/>
      <c r="G33" s="74"/>
      <c r="H33" s="18"/>
    </row>
    <row r="34" spans="2:8" ht="14" thickBot="1" x14ac:dyDescent="0.35">
      <c r="B34" s="40"/>
      <c r="C34" s="276" t="s">
        <v>62</v>
      </c>
      <c r="D34" s="276"/>
      <c r="E34" s="276"/>
      <c r="F34" s="41"/>
      <c r="G34" s="77">
        <f>G32/D6</f>
        <v>22.0168</v>
      </c>
      <c r="H34" s="15">
        <f>G34*(VLOOKUP(OpdateretÅrstal,'Prisliste tillæg'!$A$4:$C$61,3,FALSE)/VLOOKUP(Produktionsår,'Prisliste tillæg'!$A$5:$C$61,3,FALSE))</f>
        <v>36.023300908729922</v>
      </c>
    </row>
  </sheetData>
  <mergeCells count="33">
    <mergeCell ref="C10:E10"/>
    <mergeCell ref="C11:E11"/>
    <mergeCell ref="C20:E20"/>
    <mergeCell ref="C22:E22"/>
    <mergeCell ref="C19:E19"/>
    <mergeCell ref="C12:E12"/>
    <mergeCell ref="C13:E13"/>
    <mergeCell ref="C17:E17"/>
    <mergeCell ref="C18:E18"/>
    <mergeCell ref="C9:E9"/>
    <mergeCell ref="A1:E1"/>
    <mergeCell ref="G1:K1"/>
    <mergeCell ref="B6:C7"/>
    <mergeCell ref="G6:H6"/>
    <mergeCell ref="G7:H7"/>
    <mergeCell ref="D6:D7"/>
    <mergeCell ref="E6:E7"/>
    <mergeCell ref="F6:F7"/>
    <mergeCell ref="C31:E31"/>
    <mergeCell ref="C32:E32"/>
    <mergeCell ref="C33:E33"/>
    <mergeCell ref="C34:E34"/>
    <mergeCell ref="C14:E14"/>
    <mergeCell ref="C28:E28"/>
    <mergeCell ref="C15:E15"/>
    <mergeCell ref="C16:E16"/>
    <mergeCell ref="C29:E29"/>
    <mergeCell ref="C30:E30"/>
    <mergeCell ref="C24:E24"/>
    <mergeCell ref="C25:E25"/>
    <mergeCell ref="C26:E26"/>
    <mergeCell ref="C27:E27"/>
    <mergeCell ref="C23:E23"/>
  </mergeCells>
  <pageMargins left="0.7" right="0.7" top="0.75" bottom="0.75" header="0.3" footer="0.3"/>
  <pageSetup paperSize="8"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Ark92"/>
  <dimension ref="A1:I61"/>
  <sheetViews>
    <sheetView workbookViewId="0">
      <selection activeCell="E21" sqref="E21"/>
    </sheetView>
  </sheetViews>
  <sheetFormatPr defaultRowHeight="13.5" x14ac:dyDescent="0.3"/>
  <cols>
    <col min="2" max="3" width="9.4609375" bestFit="1" customWidth="1"/>
    <col min="11" max="11" width="10.15234375" bestFit="1" customWidth="1"/>
  </cols>
  <sheetData>
    <row r="1" spans="1:9" x14ac:dyDescent="0.3">
      <c r="C1" s="236" t="s">
        <v>121</v>
      </c>
      <c r="D1" s="236"/>
      <c r="E1" s="236"/>
      <c r="F1" s="236"/>
      <c r="G1" s="236"/>
      <c r="H1" s="236"/>
      <c r="I1" s="236"/>
    </row>
    <row r="2" spans="1:9" x14ac:dyDescent="0.3">
      <c r="C2" s="236" t="s">
        <v>122</v>
      </c>
      <c r="D2" s="236"/>
      <c r="E2" s="236"/>
      <c r="F2" s="236"/>
      <c r="G2" s="236"/>
      <c r="H2" s="236"/>
      <c r="I2" s="236"/>
    </row>
    <row r="4" spans="1:9" ht="39" customHeight="1" x14ac:dyDescent="0.3">
      <c r="B4" s="11" t="str">
        <f>'[1]Prisliste tillæg'!$B$3</f>
        <v>Det aktuelle års tillæg</v>
      </c>
      <c r="C4" s="12" t="str">
        <f>'[1]Prisliste tillæg'!$C$3</f>
        <v>Samlet Prisliste tillæg</v>
      </c>
    </row>
    <row r="5" spans="1:9" x14ac:dyDescent="0.3">
      <c r="A5">
        <f>'[1]Prisliste tillæg'!$A4</f>
        <v>2014</v>
      </c>
      <c r="B5" s="14">
        <f>'[1]Prisliste tillæg'!$B4</f>
        <v>1</v>
      </c>
      <c r="C5" s="13">
        <f>'[1]Prisliste tillæg'!$C4</f>
        <v>1</v>
      </c>
    </row>
    <row r="6" spans="1:9" x14ac:dyDescent="0.3">
      <c r="A6">
        <f>'[1]Prisliste tillæg'!$A5</f>
        <v>2015</v>
      </c>
      <c r="B6" s="14">
        <f>'[1]Prisliste tillæg'!$B5</f>
        <v>1.014</v>
      </c>
      <c r="C6" s="13">
        <f>'[1]Prisliste tillæg'!$C5</f>
        <v>1.014</v>
      </c>
    </row>
    <row r="7" spans="1:9" x14ac:dyDescent="0.3">
      <c r="A7">
        <f>'[1]Prisliste tillæg'!$A6</f>
        <v>2016</v>
      </c>
      <c r="B7" s="14">
        <f>'[1]Prisliste tillæg'!$B6</f>
        <v>1.0189999999999999</v>
      </c>
      <c r="C7" s="13">
        <f>'[1]Prisliste tillæg'!$C6</f>
        <v>1.033266</v>
      </c>
    </row>
    <row r="8" spans="1:9" x14ac:dyDescent="0.3">
      <c r="A8">
        <f>'[1]Prisliste tillæg'!$A7</f>
        <v>2017</v>
      </c>
      <c r="B8" s="14">
        <f>'[1]Prisliste tillæg'!$B7</f>
        <v>1.018</v>
      </c>
      <c r="C8" s="13">
        <f>'[1]Prisliste tillæg'!$C7</f>
        <v>1.0518647880000001</v>
      </c>
    </row>
    <row r="9" spans="1:9" x14ac:dyDescent="0.3">
      <c r="A9">
        <f>'[1]Prisliste tillæg'!$A8</f>
        <v>2018</v>
      </c>
      <c r="B9" s="14">
        <f>'[1]Prisliste tillæg'!$B8</f>
        <v>1.0189999999999999</v>
      </c>
      <c r="C9" s="13">
        <f>'[1]Prisliste tillæg'!$C8</f>
        <v>1.0718502189720001</v>
      </c>
    </row>
    <row r="10" spans="1:9" x14ac:dyDescent="0.3">
      <c r="A10">
        <f>'[1]Prisliste tillæg'!$A9</f>
        <v>2019</v>
      </c>
      <c r="B10" s="14">
        <f>'[1]Prisliste tillæg'!$B9</f>
        <v>1.0209999999999999</v>
      </c>
      <c r="C10" s="13">
        <f>'[1]Prisliste tillæg'!$C9</f>
        <v>1.0943590735704121</v>
      </c>
    </row>
    <row r="11" spans="1:9" x14ac:dyDescent="0.3">
      <c r="A11">
        <f>'[1]Prisliste tillæg'!$A10</f>
        <v>2020</v>
      </c>
      <c r="B11" s="14">
        <f>'[1]Prisliste tillæg'!$B10</f>
        <v>1.0209999999999999</v>
      </c>
      <c r="C11" s="13">
        <f>'[1]Prisliste tillæg'!$C10</f>
        <v>1.1173406141153905</v>
      </c>
    </row>
    <row r="12" spans="1:9" x14ac:dyDescent="0.3">
      <c r="A12">
        <f>'[1]Prisliste tillæg'!$A11</f>
        <v>2021</v>
      </c>
      <c r="B12" s="14">
        <f>'[1]Prisliste tillæg'!$B11</f>
        <v>1.0209999999999999</v>
      </c>
      <c r="C12" s="13">
        <f>'[1]Prisliste tillæg'!$C11</f>
        <v>1.1408047670118135</v>
      </c>
    </row>
    <row r="13" spans="1:9" x14ac:dyDescent="0.3">
      <c r="A13">
        <f>'[1]Prisliste tillæg'!$A12</f>
        <v>2022</v>
      </c>
      <c r="B13" s="14">
        <f>'[1]Prisliste tillæg'!$B12</f>
        <v>1.0209999999999999</v>
      </c>
      <c r="C13" s="13">
        <f>'[1]Prisliste tillæg'!$C12</f>
        <v>1.1647616671190615</v>
      </c>
    </row>
    <row r="14" spans="1:9" x14ac:dyDescent="0.3">
      <c r="A14">
        <f>'[1]Prisliste tillæg'!$A13</f>
        <v>2023</v>
      </c>
      <c r="B14" s="14">
        <f>'[1]Prisliste tillæg'!$B13</f>
        <v>1.04</v>
      </c>
      <c r="C14" s="13">
        <f>'[1]Prisliste tillæg'!$C13</f>
        <v>1.211352133803824</v>
      </c>
    </row>
    <row r="15" spans="1:9" x14ac:dyDescent="0.3">
      <c r="A15">
        <f>'[1]Prisliste tillæg'!$A14</f>
        <v>2024</v>
      </c>
      <c r="B15" s="14">
        <f>'[1]Prisliste tillæg'!$B14</f>
        <v>1.0389999999999999</v>
      </c>
      <c r="C15" s="13">
        <f>'[1]Prisliste tillæg'!$C14</f>
        <v>1.2585948670221732</v>
      </c>
    </row>
    <row r="16" spans="1:9" x14ac:dyDescent="0.3">
      <c r="A16">
        <f>'[1]Prisliste tillæg'!$A15</f>
        <v>2025</v>
      </c>
      <c r="B16" s="14">
        <f>'[1]Prisliste tillæg'!$B15</f>
        <v>1.3</v>
      </c>
      <c r="C16" s="13">
        <f>'[1]Prisliste tillæg'!$C15</f>
        <v>1.6361733271288252</v>
      </c>
    </row>
    <row r="17" spans="1:3" x14ac:dyDescent="0.3">
      <c r="A17">
        <f>'[1]Prisliste tillæg'!$A16</f>
        <v>2026</v>
      </c>
      <c r="B17" s="14">
        <f>'[1]Prisliste tillæg'!$B16</f>
        <v>0</v>
      </c>
      <c r="C17" s="13">
        <f>'[1]Prisliste tillæg'!$C16</f>
        <v>0</v>
      </c>
    </row>
    <row r="18" spans="1:3" x14ac:dyDescent="0.3">
      <c r="A18">
        <f>'[1]Prisliste tillæg'!$A17</f>
        <v>2027</v>
      </c>
      <c r="B18" s="14">
        <f>'[1]Prisliste tillæg'!$B17</f>
        <v>0</v>
      </c>
      <c r="C18" s="13">
        <f>'[1]Prisliste tillæg'!$C17</f>
        <v>0</v>
      </c>
    </row>
    <row r="19" spans="1:3" x14ac:dyDescent="0.3">
      <c r="A19">
        <f>'[1]Prisliste tillæg'!$A18</f>
        <v>2028</v>
      </c>
      <c r="B19" s="14">
        <f>'[1]Prisliste tillæg'!$B18</f>
        <v>0</v>
      </c>
      <c r="C19" s="13">
        <f>'[1]Prisliste tillæg'!$C18</f>
        <v>0</v>
      </c>
    </row>
    <row r="20" spans="1:3" x14ac:dyDescent="0.3">
      <c r="A20">
        <f>'[1]Prisliste tillæg'!$A19</f>
        <v>2029</v>
      </c>
      <c r="B20" s="14">
        <f>'[1]Prisliste tillæg'!$B19</f>
        <v>0</v>
      </c>
      <c r="C20" s="13">
        <f>'[1]Prisliste tillæg'!$C19</f>
        <v>0</v>
      </c>
    </row>
    <row r="21" spans="1:3" x14ac:dyDescent="0.3">
      <c r="A21">
        <f>'[1]Prisliste tillæg'!$A20</f>
        <v>2030</v>
      </c>
      <c r="B21" s="14">
        <f>'[1]Prisliste tillæg'!$B20</f>
        <v>0</v>
      </c>
      <c r="C21" s="13">
        <f>'[1]Prisliste tillæg'!$C20</f>
        <v>0</v>
      </c>
    </row>
    <row r="22" spans="1:3" x14ac:dyDescent="0.3">
      <c r="A22">
        <f>'[1]Prisliste tillæg'!$A21</f>
        <v>2031</v>
      </c>
      <c r="B22" s="14">
        <f>'[1]Prisliste tillæg'!$B21</f>
        <v>0</v>
      </c>
      <c r="C22" s="13">
        <f>'[1]Prisliste tillæg'!$C21</f>
        <v>0</v>
      </c>
    </row>
    <row r="23" spans="1:3" x14ac:dyDescent="0.3">
      <c r="A23">
        <f>'[1]Prisliste tillæg'!$A22</f>
        <v>2032</v>
      </c>
      <c r="B23" s="14">
        <f>'[1]Prisliste tillæg'!$B22</f>
        <v>0</v>
      </c>
      <c r="C23" s="13">
        <f>'[1]Prisliste tillæg'!$C22</f>
        <v>0</v>
      </c>
    </row>
    <row r="24" spans="1:3" x14ac:dyDescent="0.3">
      <c r="A24">
        <f>'[1]Prisliste tillæg'!$A23</f>
        <v>2033</v>
      </c>
      <c r="B24" s="14">
        <f>'[1]Prisliste tillæg'!$B23</f>
        <v>0</v>
      </c>
      <c r="C24" s="13">
        <f>'[1]Prisliste tillæg'!$C23</f>
        <v>0</v>
      </c>
    </row>
    <row r="25" spans="1:3" x14ac:dyDescent="0.3">
      <c r="A25">
        <f>'[1]Prisliste tillæg'!$A24</f>
        <v>2034</v>
      </c>
      <c r="B25" s="14">
        <f>'[1]Prisliste tillæg'!$B24</f>
        <v>0</v>
      </c>
      <c r="C25" s="13">
        <f>'[1]Prisliste tillæg'!$C24</f>
        <v>0</v>
      </c>
    </row>
    <row r="26" spans="1:3" x14ac:dyDescent="0.3">
      <c r="A26">
        <f>'[1]Prisliste tillæg'!$A25</f>
        <v>2035</v>
      </c>
      <c r="B26" s="14">
        <f>'[1]Prisliste tillæg'!$B25</f>
        <v>0</v>
      </c>
      <c r="C26" s="13">
        <f>'[1]Prisliste tillæg'!$C25</f>
        <v>0</v>
      </c>
    </row>
    <row r="27" spans="1:3" x14ac:dyDescent="0.3">
      <c r="A27">
        <f>'[1]Prisliste tillæg'!$A26</f>
        <v>2036</v>
      </c>
      <c r="B27" s="14">
        <f>'[1]Prisliste tillæg'!$B26</f>
        <v>0</v>
      </c>
      <c r="C27" s="13">
        <f>'[1]Prisliste tillæg'!$C26</f>
        <v>0</v>
      </c>
    </row>
    <row r="28" spans="1:3" x14ac:dyDescent="0.3">
      <c r="A28">
        <f>'[1]Prisliste tillæg'!$A27</f>
        <v>2037</v>
      </c>
      <c r="B28" s="14">
        <f>'[1]Prisliste tillæg'!$B27</f>
        <v>0</v>
      </c>
      <c r="C28" s="13">
        <f>'[1]Prisliste tillæg'!$C27</f>
        <v>0</v>
      </c>
    </row>
    <row r="29" spans="1:3" x14ac:dyDescent="0.3">
      <c r="A29">
        <f>'[1]Prisliste tillæg'!$A28</f>
        <v>2038</v>
      </c>
      <c r="B29" s="14">
        <f>'[1]Prisliste tillæg'!$B28</f>
        <v>0</v>
      </c>
      <c r="C29" s="13">
        <f>'[1]Prisliste tillæg'!$C28</f>
        <v>0</v>
      </c>
    </row>
    <row r="30" spans="1:3" x14ac:dyDescent="0.3">
      <c r="A30">
        <f>'[1]Prisliste tillæg'!$A29</f>
        <v>2039</v>
      </c>
      <c r="B30" s="14">
        <f>'[1]Prisliste tillæg'!$B29</f>
        <v>0</v>
      </c>
      <c r="C30" s="13">
        <f>'[1]Prisliste tillæg'!$C29</f>
        <v>0</v>
      </c>
    </row>
    <row r="31" spans="1:3" x14ac:dyDescent="0.3">
      <c r="A31">
        <f>'[1]Prisliste tillæg'!$A30</f>
        <v>2040</v>
      </c>
      <c r="B31" s="14">
        <f>'[1]Prisliste tillæg'!$B30</f>
        <v>0</v>
      </c>
      <c r="C31" s="13">
        <f>'[1]Prisliste tillæg'!$C30</f>
        <v>0</v>
      </c>
    </row>
    <row r="32" spans="1:3" x14ac:dyDescent="0.3">
      <c r="A32">
        <f>'[1]Prisliste tillæg'!$A31</f>
        <v>2041</v>
      </c>
      <c r="B32" s="14">
        <f>'[1]Prisliste tillæg'!$B31</f>
        <v>0</v>
      </c>
      <c r="C32" s="13">
        <f>'[1]Prisliste tillæg'!$C31</f>
        <v>0</v>
      </c>
    </row>
    <row r="33" spans="1:3" x14ac:dyDescent="0.3">
      <c r="A33">
        <f>'[1]Prisliste tillæg'!$A32</f>
        <v>2042</v>
      </c>
      <c r="B33" s="14">
        <f>'[1]Prisliste tillæg'!$B32</f>
        <v>0</v>
      </c>
      <c r="C33" s="13">
        <f>'[1]Prisliste tillæg'!$C32</f>
        <v>0</v>
      </c>
    </row>
    <row r="34" spans="1:3" x14ac:dyDescent="0.3">
      <c r="A34">
        <f>'[1]Prisliste tillæg'!$A33</f>
        <v>2043</v>
      </c>
      <c r="B34" s="14">
        <f>'[1]Prisliste tillæg'!$B33</f>
        <v>0</v>
      </c>
      <c r="C34" s="13">
        <f>'[1]Prisliste tillæg'!$C33</f>
        <v>0</v>
      </c>
    </row>
    <row r="35" spans="1:3" x14ac:dyDescent="0.3">
      <c r="A35">
        <f>'[1]Prisliste tillæg'!$A34</f>
        <v>2044</v>
      </c>
      <c r="B35" s="14">
        <f>'[1]Prisliste tillæg'!$B34</f>
        <v>0</v>
      </c>
      <c r="C35" s="13">
        <f>'[1]Prisliste tillæg'!$C34</f>
        <v>0</v>
      </c>
    </row>
    <row r="36" spans="1:3" x14ac:dyDescent="0.3">
      <c r="A36">
        <f>'[1]Prisliste tillæg'!$A35</f>
        <v>2045</v>
      </c>
      <c r="B36" s="14">
        <f>'[1]Prisliste tillæg'!$B35</f>
        <v>0</v>
      </c>
      <c r="C36" s="13">
        <f>'[1]Prisliste tillæg'!$C35</f>
        <v>0</v>
      </c>
    </row>
    <row r="37" spans="1:3" x14ac:dyDescent="0.3">
      <c r="A37">
        <f>'[1]Prisliste tillæg'!$A36</f>
        <v>2046</v>
      </c>
      <c r="B37" s="14">
        <f>'[1]Prisliste tillæg'!$B36</f>
        <v>0</v>
      </c>
      <c r="C37" s="13">
        <f>'[1]Prisliste tillæg'!$C36</f>
        <v>0</v>
      </c>
    </row>
    <row r="38" spans="1:3" x14ac:dyDescent="0.3">
      <c r="A38">
        <f>'[1]Prisliste tillæg'!$A37</f>
        <v>2047</v>
      </c>
      <c r="B38" s="14">
        <f>'[1]Prisliste tillæg'!$B37</f>
        <v>0</v>
      </c>
      <c r="C38" s="13">
        <f>'[1]Prisliste tillæg'!$C37</f>
        <v>0</v>
      </c>
    </row>
    <row r="39" spans="1:3" x14ac:dyDescent="0.3">
      <c r="A39">
        <f>'[1]Prisliste tillæg'!$A38</f>
        <v>2048</v>
      </c>
      <c r="B39" s="14">
        <f>'[1]Prisliste tillæg'!$B38</f>
        <v>0</v>
      </c>
      <c r="C39" s="13">
        <f>'[1]Prisliste tillæg'!$C38</f>
        <v>0</v>
      </c>
    </row>
    <row r="40" spans="1:3" x14ac:dyDescent="0.3">
      <c r="A40">
        <f>'[1]Prisliste tillæg'!$A39</f>
        <v>2049</v>
      </c>
      <c r="B40" s="14">
        <f>'[1]Prisliste tillæg'!$B39</f>
        <v>0</v>
      </c>
      <c r="C40" s="13">
        <f>'[1]Prisliste tillæg'!$C39</f>
        <v>0</v>
      </c>
    </row>
    <row r="41" spans="1:3" x14ac:dyDescent="0.3">
      <c r="A41">
        <f>'[1]Prisliste tillæg'!$A40</f>
        <v>2050</v>
      </c>
      <c r="B41" s="14">
        <f>'[1]Prisliste tillæg'!$B40</f>
        <v>0</v>
      </c>
      <c r="C41" s="13">
        <f>'[1]Prisliste tillæg'!$C40</f>
        <v>0</v>
      </c>
    </row>
    <row r="42" spans="1:3" x14ac:dyDescent="0.3">
      <c r="A42">
        <f>'[1]Prisliste tillæg'!$A41</f>
        <v>2051</v>
      </c>
      <c r="B42" s="14">
        <f>'[1]Prisliste tillæg'!$B41</f>
        <v>0</v>
      </c>
      <c r="C42" s="13">
        <f>'[1]Prisliste tillæg'!$C41</f>
        <v>0</v>
      </c>
    </row>
    <row r="43" spans="1:3" x14ac:dyDescent="0.3">
      <c r="A43">
        <f>'[1]Prisliste tillæg'!$A42</f>
        <v>2052</v>
      </c>
      <c r="B43" s="14">
        <f>'[1]Prisliste tillæg'!$B42</f>
        <v>0</v>
      </c>
      <c r="C43" s="13">
        <f>'[1]Prisliste tillæg'!$C42</f>
        <v>0</v>
      </c>
    </row>
    <row r="44" spans="1:3" x14ac:dyDescent="0.3">
      <c r="A44">
        <f>'[1]Prisliste tillæg'!$A43</f>
        <v>2053</v>
      </c>
      <c r="B44" s="14">
        <f>'[1]Prisliste tillæg'!$B43</f>
        <v>0</v>
      </c>
      <c r="C44" s="13">
        <f>'[1]Prisliste tillæg'!$C43</f>
        <v>0</v>
      </c>
    </row>
    <row r="45" spans="1:3" x14ac:dyDescent="0.3">
      <c r="A45">
        <f>'[1]Prisliste tillæg'!$A44</f>
        <v>2054</v>
      </c>
      <c r="B45" s="14">
        <f>'[1]Prisliste tillæg'!$B44</f>
        <v>0</v>
      </c>
      <c r="C45" s="13">
        <f>'[1]Prisliste tillæg'!$C44</f>
        <v>0</v>
      </c>
    </row>
    <row r="46" spans="1:3" x14ac:dyDescent="0.3">
      <c r="A46">
        <f>'[1]Prisliste tillæg'!$A45</f>
        <v>2055</v>
      </c>
      <c r="B46" s="14">
        <f>'[1]Prisliste tillæg'!$B45</f>
        <v>0</v>
      </c>
      <c r="C46" s="13">
        <f>'[1]Prisliste tillæg'!$C45</f>
        <v>0</v>
      </c>
    </row>
    <row r="47" spans="1:3" x14ac:dyDescent="0.3">
      <c r="A47">
        <f>'[1]Prisliste tillæg'!$A46</f>
        <v>2056</v>
      </c>
      <c r="B47" s="14">
        <f>'[1]Prisliste tillæg'!$B46</f>
        <v>0</v>
      </c>
      <c r="C47" s="13">
        <f>'[1]Prisliste tillæg'!$C46</f>
        <v>0</v>
      </c>
    </row>
    <row r="48" spans="1:3" x14ac:dyDescent="0.3">
      <c r="A48">
        <f>'[1]Prisliste tillæg'!$A47</f>
        <v>2057</v>
      </c>
      <c r="B48" s="14">
        <f>'[1]Prisliste tillæg'!$B47</f>
        <v>0</v>
      </c>
      <c r="C48" s="13">
        <f>'[1]Prisliste tillæg'!$C47</f>
        <v>0</v>
      </c>
    </row>
    <row r="49" spans="1:3" x14ac:dyDescent="0.3">
      <c r="A49">
        <f>'[1]Prisliste tillæg'!$A48</f>
        <v>2058</v>
      </c>
      <c r="B49" s="14">
        <f>'[1]Prisliste tillæg'!$B48</f>
        <v>0</v>
      </c>
      <c r="C49" s="13">
        <f>'[1]Prisliste tillæg'!$C48</f>
        <v>0</v>
      </c>
    </row>
    <row r="50" spans="1:3" x14ac:dyDescent="0.3">
      <c r="A50">
        <f>'[1]Prisliste tillæg'!$A49</f>
        <v>2059</v>
      </c>
      <c r="B50" s="14">
        <f>'[1]Prisliste tillæg'!$B49</f>
        <v>0</v>
      </c>
      <c r="C50" s="13">
        <f>'[1]Prisliste tillæg'!$C49</f>
        <v>0</v>
      </c>
    </row>
    <row r="51" spans="1:3" x14ac:dyDescent="0.3">
      <c r="A51">
        <f>'[1]Prisliste tillæg'!$A50</f>
        <v>2060</v>
      </c>
      <c r="B51" s="14">
        <f>'[1]Prisliste tillæg'!$B50</f>
        <v>0</v>
      </c>
      <c r="C51" s="13">
        <f>'[1]Prisliste tillæg'!$C50</f>
        <v>0</v>
      </c>
    </row>
    <row r="52" spans="1:3" x14ac:dyDescent="0.3">
      <c r="A52">
        <f>'[1]Prisliste tillæg'!$A51</f>
        <v>2061</v>
      </c>
      <c r="B52" s="14">
        <f>'[1]Prisliste tillæg'!$B51</f>
        <v>0</v>
      </c>
      <c r="C52" s="13">
        <f>'[1]Prisliste tillæg'!$C51</f>
        <v>0</v>
      </c>
    </row>
    <row r="53" spans="1:3" x14ac:dyDescent="0.3">
      <c r="A53">
        <f>'[1]Prisliste tillæg'!$A52</f>
        <v>2062</v>
      </c>
      <c r="B53" s="14">
        <f>'[1]Prisliste tillæg'!$B52</f>
        <v>0</v>
      </c>
      <c r="C53" s="13">
        <f>'[1]Prisliste tillæg'!$C52</f>
        <v>0</v>
      </c>
    </row>
    <row r="54" spans="1:3" x14ac:dyDescent="0.3">
      <c r="A54">
        <f>'[1]Prisliste tillæg'!$A53</f>
        <v>2063</v>
      </c>
      <c r="B54" s="14">
        <f>'[1]Prisliste tillæg'!$B53</f>
        <v>0</v>
      </c>
      <c r="C54" s="13">
        <f>'[1]Prisliste tillæg'!$C53</f>
        <v>0</v>
      </c>
    </row>
    <row r="55" spans="1:3" x14ac:dyDescent="0.3">
      <c r="A55">
        <f>'[1]Prisliste tillæg'!$A54</f>
        <v>2064</v>
      </c>
      <c r="B55" s="14">
        <f>'[1]Prisliste tillæg'!$B54</f>
        <v>0</v>
      </c>
      <c r="C55" s="13">
        <f>'[1]Prisliste tillæg'!$C54</f>
        <v>0</v>
      </c>
    </row>
    <row r="56" spans="1:3" x14ac:dyDescent="0.3">
      <c r="A56">
        <f>'[1]Prisliste tillæg'!$A55</f>
        <v>2065</v>
      </c>
      <c r="B56" s="14">
        <f>'[1]Prisliste tillæg'!$B55</f>
        <v>0</v>
      </c>
      <c r="C56" s="13">
        <f>'[1]Prisliste tillæg'!$C55</f>
        <v>0</v>
      </c>
    </row>
    <row r="57" spans="1:3" x14ac:dyDescent="0.3">
      <c r="A57">
        <f>'[1]Prisliste tillæg'!$A56</f>
        <v>2066</v>
      </c>
      <c r="B57" s="14">
        <f>'[1]Prisliste tillæg'!$B56</f>
        <v>0</v>
      </c>
      <c r="C57" s="13">
        <f>'[1]Prisliste tillæg'!$C56</f>
        <v>0</v>
      </c>
    </row>
    <row r="58" spans="1:3" x14ac:dyDescent="0.3">
      <c r="A58">
        <f>'[1]Prisliste tillæg'!$A57</f>
        <v>2067</v>
      </c>
      <c r="B58" s="14">
        <f>'[1]Prisliste tillæg'!$B57</f>
        <v>0</v>
      </c>
      <c r="C58" s="13">
        <f>'[1]Prisliste tillæg'!$C57</f>
        <v>0</v>
      </c>
    </row>
    <row r="59" spans="1:3" x14ac:dyDescent="0.3">
      <c r="A59">
        <f>'[1]Prisliste tillæg'!$A58</f>
        <v>2068</v>
      </c>
      <c r="B59" s="14">
        <f>'[1]Prisliste tillæg'!$B58</f>
        <v>0</v>
      </c>
      <c r="C59" s="13">
        <f>'[1]Prisliste tillæg'!$C58</f>
        <v>0</v>
      </c>
    </row>
    <row r="60" spans="1:3" x14ac:dyDescent="0.3">
      <c r="A60">
        <f>'[1]Prisliste tillæg'!$A59</f>
        <v>2069</v>
      </c>
      <c r="B60" s="14">
        <f>'[1]Prisliste tillæg'!$B59</f>
        <v>0</v>
      </c>
      <c r="C60" s="13">
        <f>'[1]Prisliste tillæg'!$C59</f>
        <v>0</v>
      </c>
    </row>
    <row r="61" spans="1:3" x14ac:dyDescent="0.3">
      <c r="A61">
        <f>'[1]Prisliste tillæg'!$A60</f>
        <v>2070</v>
      </c>
      <c r="B61" s="14">
        <f>'[1]Prisliste tillæg'!$B60</f>
        <v>0</v>
      </c>
      <c r="C61" s="13">
        <f>'[1]Prisliste tillæg'!$C60</f>
        <v>0</v>
      </c>
    </row>
  </sheetData>
  <mergeCells count="2">
    <mergeCell ref="C1:I1"/>
    <mergeCell ref="C2:I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92</vt:i4>
      </vt:variant>
      <vt:variant>
        <vt:lpstr>Navngivne områder</vt:lpstr>
      </vt:variant>
      <vt:variant>
        <vt:i4>2</vt:i4>
      </vt:variant>
    </vt:vector>
  </HeadingPairs>
  <TitlesOfParts>
    <vt:vector size="94" baseType="lpstr">
      <vt:lpstr>Samle ark</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Prisliste tillæg</vt:lpstr>
      <vt:lpstr>OpdateretÅrstal</vt:lpstr>
      <vt:lpstr>Produktionsår</vt:lpstr>
    </vt:vector>
  </TitlesOfParts>
  <Manager/>
  <Company>3F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Eriksen, Bygge Jord- og Miljøarbejdernes Fagfore</dc:creator>
  <cp:keywords/>
  <dc:description/>
  <cp:lastModifiedBy>Kim Eriksen, Opmålerforeningen Region Hovedstaden</cp:lastModifiedBy>
  <cp:revision/>
  <dcterms:created xsi:type="dcterms:W3CDTF">2015-08-12T07:05:51Z</dcterms:created>
  <dcterms:modified xsi:type="dcterms:W3CDTF">2025-11-04T07:20:42Z</dcterms:modified>
  <cp:category/>
  <cp:contentStatus/>
</cp:coreProperties>
</file>