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91" documentId="13_ncr:1_{48F03E25-7949-4318-86BC-499596C279AD}" xr6:coauthVersionLast="47" xr6:coauthVersionMax="47" xr10:uidLastSave="{384CDC71-489F-4BE5-BE4F-CA07EA81D6C0}"/>
  <bookViews>
    <workbookView xWindow="-110" yWindow="-110" windowWidth="19420" windowHeight="11500" xr2:uid="{00000000-000D-0000-FFFF-FFFF00000000}"/>
  </bookViews>
  <sheets>
    <sheet name="Samle ark" sheetId="1" r:id="rId1"/>
    <sheet name="1" sheetId="3" r:id="rId2"/>
    <sheet name="2" sheetId="5" r:id="rId3"/>
    <sheet name="3" sheetId="18" r:id="rId4"/>
    <sheet name="4" sheetId="19" r:id="rId5"/>
    <sheet name="5" sheetId="20" r:id="rId6"/>
    <sheet name="6" sheetId="27" r:id="rId7"/>
    <sheet name="7" sheetId="28" r:id="rId8"/>
    <sheet name="8" sheetId="29" r:id="rId9"/>
    <sheet name="9" sheetId="30" r:id="rId10"/>
    <sheet name="10" sheetId="31" r:id="rId11"/>
    <sheet name="11" sheetId="32" r:id="rId12"/>
    <sheet name="13" sheetId="34" r:id="rId13"/>
    <sheet name="14" sheetId="35" r:id="rId14"/>
    <sheet name="12" sheetId="33" r:id="rId15"/>
    <sheet name="15" sheetId="37" r:id="rId16"/>
    <sheet name="16" sheetId="38" r:id="rId17"/>
    <sheet name="17" sheetId="39" r:id="rId18"/>
    <sheet name="18" sheetId="40" r:id="rId19"/>
    <sheet name="19" sheetId="41" r:id="rId20"/>
    <sheet name="20" sheetId="42" r:id="rId21"/>
    <sheet name="Prislistetillæg" sheetId="4" r:id="rId22"/>
  </sheets>
  <externalReferences>
    <externalReference r:id="rId23"/>
  </externalReferences>
  <definedNames>
    <definedName name="OpdateretÅrstal">'Samle ark'!$K$7</definedName>
    <definedName name="Produktionsår">'1'!$E$3</definedName>
    <definedName name="Produktionsår_2">'Samle ark'!$F$69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L34" i="1"/>
  <c r="K7" i="1"/>
  <c r="I22" i="39" l="1"/>
  <c r="I22" i="40"/>
  <c r="I22" i="41"/>
  <c r="I22" i="42"/>
  <c r="I22" i="38"/>
  <c r="J22" i="38" s="1"/>
  <c r="I22" i="34"/>
  <c r="I22" i="35"/>
  <c r="J22" i="35" s="1"/>
  <c r="I22" i="33"/>
  <c r="J22" i="33" s="1"/>
  <c r="I22" i="37"/>
  <c r="I22" i="32"/>
  <c r="I22" i="28"/>
  <c r="I22" i="29"/>
  <c r="I22" i="30"/>
  <c r="I22" i="31"/>
  <c r="J22" i="31" s="1"/>
  <c r="I22" i="27"/>
  <c r="J22" i="27" s="1"/>
  <c r="J11" i="5"/>
  <c r="J11" i="18"/>
  <c r="J11" i="19"/>
  <c r="J11" i="20"/>
  <c r="J11" i="3"/>
  <c r="I22" i="5"/>
  <c r="I22" i="18"/>
  <c r="J22" i="18" s="1"/>
  <c r="I22" i="19"/>
  <c r="J22" i="19" s="1"/>
  <c r="I22" i="20"/>
  <c r="J22" i="20" s="1"/>
  <c r="I22" i="3"/>
  <c r="J22" i="3" s="1"/>
  <c r="C19" i="5"/>
  <c r="C19" i="18"/>
  <c r="C19" i="19"/>
  <c r="C19" i="20"/>
  <c r="C19" i="27"/>
  <c r="C19" i="28"/>
  <c r="C19" i="29"/>
  <c r="C19" i="30"/>
  <c r="C19" i="31"/>
  <c r="C19" i="32"/>
  <c r="C19" i="33"/>
  <c r="C19" i="34"/>
  <c r="C19" i="35"/>
  <c r="C19" i="37"/>
  <c r="C19" i="38"/>
  <c r="C19" i="39"/>
  <c r="C19" i="40"/>
  <c r="C19" i="41"/>
  <c r="C19" i="42"/>
  <c r="C19" i="3"/>
  <c r="J22" i="5"/>
  <c r="J21" i="5"/>
  <c r="J24" i="5" s="1"/>
  <c r="J26" i="5" s="1"/>
  <c r="I19" i="5"/>
  <c r="J21" i="18"/>
  <c r="I19" i="18"/>
  <c r="J21" i="19"/>
  <c r="I19" i="19"/>
  <c r="J21" i="20"/>
  <c r="I19" i="20"/>
  <c r="J21" i="27"/>
  <c r="I19" i="27"/>
  <c r="J22" i="28"/>
  <c r="J21" i="28"/>
  <c r="J24" i="28" s="1"/>
  <c r="J26" i="28" s="1"/>
  <c r="I19" i="28"/>
  <c r="J22" i="29"/>
  <c r="J21" i="29"/>
  <c r="I19" i="29"/>
  <c r="J22" i="30"/>
  <c r="J21" i="30"/>
  <c r="J24" i="30" s="1"/>
  <c r="I19" i="30"/>
  <c r="J21" i="31"/>
  <c r="I19" i="31"/>
  <c r="J22" i="32"/>
  <c r="J21" i="32"/>
  <c r="I19" i="32"/>
  <c r="J21" i="33"/>
  <c r="I19" i="33"/>
  <c r="J22" i="34"/>
  <c r="J21" i="34"/>
  <c r="I19" i="34"/>
  <c r="J21" i="35"/>
  <c r="I19" i="35"/>
  <c r="J22" i="37"/>
  <c r="J21" i="37"/>
  <c r="I19" i="37"/>
  <c r="J21" i="38"/>
  <c r="I19" i="38"/>
  <c r="J22" i="39"/>
  <c r="J21" i="39"/>
  <c r="I19" i="39"/>
  <c r="J22" i="40"/>
  <c r="J21" i="40"/>
  <c r="J24" i="40" s="1"/>
  <c r="J26" i="40" s="1"/>
  <c r="I19" i="40"/>
  <c r="J22" i="41"/>
  <c r="J21" i="41"/>
  <c r="I19" i="41"/>
  <c r="J22" i="42"/>
  <c r="J21" i="42"/>
  <c r="I19" i="42"/>
  <c r="J21" i="3"/>
  <c r="I19" i="3"/>
  <c r="C9" i="5"/>
  <c r="C9" i="18"/>
  <c r="C9" i="19"/>
  <c r="C9" i="20"/>
  <c r="C9" i="27"/>
  <c r="C9" i="28"/>
  <c r="C9" i="29"/>
  <c r="C9" i="30"/>
  <c r="C9" i="31"/>
  <c r="C9" i="32"/>
  <c r="C9" i="33"/>
  <c r="C9" i="34"/>
  <c r="C9" i="35"/>
  <c r="C9" i="37"/>
  <c r="C9" i="38"/>
  <c r="C9" i="39"/>
  <c r="C9" i="40"/>
  <c r="C9" i="41"/>
  <c r="C9" i="42"/>
  <c r="C9" i="3"/>
  <c r="M7" i="3"/>
  <c r="D59" i="1"/>
  <c r="D61" i="1" s="1"/>
  <c r="D63" i="1" s="1"/>
  <c r="D65" i="1" s="1"/>
  <c r="G57" i="1" s="1"/>
  <c r="G59" i="1" s="1"/>
  <c r="G61" i="1" s="1"/>
  <c r="G63" i="1" s="1"/>
  <c r="G65" i="1" s="1"/>
  <c r="J57" i="1" s="1"/>
  <c r="J59" i="1" s="1"/>
  <c r="J61" i="1" s="1"/>
  <c r="J63" i="1" s="1"/>
  <c r="J65" i="1" s="1"/>
  <c r="M57" i="1" s="1"/>
  <c r="M59" i="1" s="1"/>
  <c r="M61" i="1" s="1"/>
  <c r="M63" i="1" s="1"/>
  <c r="M65" i="1" s="1"/>
  <c r="J24" i="41" l="1"/>
  <c r="J26" i="41" s="1"/>
  <c r="J24" i="37"/>
  <c r="J26" i="37" s="1"/>
  <c r="J24" i="33"/>
  <c r="J26" i="33" s="1"/>
  <c r="J24" i="20"/>
  <c r="J26" i="20" s="1"/>
  <c r="J24" i="42"/>
  <c r="J26" i="42" s="1"/>
  <c r="J24" i="39"/>
  <c r="J24" i="34"/>
  <c r="J26" i="34" s="1"/>
  <c r="J24" i="32"/>
  <c r="J24" i="35"/>
  <c r="J24" i="27"/>
  <c r="J26" i="27" s="1"/>
  <c r="J26" i="30"/>
  <c r="J24" i="29"/>
  <c r="J26" i="29" s="1"/>
  <c r="J24" i="18"/>
  <c r="J24" i="19"/>
  <c r="J26" i="19" s="1"/>
  <c r="J24" i="38"/>
  <c r="J26" i="38" s="1"/>
  <c r="J24" i="3"/>
  <c r="J26" i="3" s="1"/>
  <c r="J24" i="31"/>
  <c r="J26" i="31" s="1"/>
  <c r="J26" i="39" l="1"/>
  <c r="J26" i="35"/>
  <c r="J26" i="32"/>
  <c r="J26" i="18"/>
  <c r="I9" i="5"/>
  <c r="I9" i="18"/>
  <c r="I9" i="19"/>
  <c r="I9" i="20"/>
  <c r="I9" i="27"/>
  <c r="I9" i="28"/>
  <c r="I9" i="29"/>
  <c r="I9" i="30"/>
  <c r="I9" i="31"/>
  <c r="I9" i="32"/>
  <c r="I9" i="33"/>
  <c r="I9" i="34"/>
  <c r="I9" i="35"/>
  <c r="I9" i="37"/>
  <c r="I9" i="38"/>
  <c r="I9" i="39"/>
  <c r="I9" i="40"/>
  <c r="I9" i="41"/>
  <c r="I9" i="42"/>
  <c r="I9" i="3"/>
  <c r="K26" i="32" l="1"/>
  <c r="K57" i="1" s="1"/>
  <c r="K26" i="35" l="1"/>
  <c r="K63" i="1" s="1"/>
  <c r="K19" i="34"/>
  <c r="K19" i="37"/>
  <c r="K19" i="39"/>
  <c r="K19" i="3"/>
  <c r="K19" i="33"/>
  <c r="K19" i="27"/>
  <c r="K19" i="5"/>
  <c r="K22" i="32"/>
  <c r="K19" i="35"/>
  <c r="K19" i="38"/>
  <c r="K19" i="40"/>
  <c r="K19" i="31"/>
  <c r="K19" i="19"/>
  <c r="K19" i="42"/>
  <c r="K19" i="20"/>
  <c r="K19" i="32"/>
  <c r="K21" i="41"/>
  <c r="K19" i="29"/>
  <c r="K19" i="28"/>
  <c r="K19" i="30"/>
  <c r="K21" i="34"/>
  <c r="K19" i="18"/>
  <c r="K19" i="41"/>
  <c r="K21" i="38"/>
  <c r="K21" i="39"/>
  <c r="K21" i="3"/>
  <c r="K21" i="29"/>
  <c r="K22" i="18"/>
  <c r="K26" i="41"/>
  <c r="K26" i="40"/>
  <c r="N61" i="1" s="1"/>
  <c r="K21" i="33"/>
  <c r="K24" i="40"/>
  <c r="K21" i="19"/>
  <c r="K21" i="37"/>
  <c r="K26" i="33"/>
  <c r="K59" i="1" s="1"/>
  <c r="K21" i="28"/>
  <c r="K22" i="37"/>
  <c r="K21" i="42"/>
  <c r="K22" i="19"/>
  <c r="K24" i="27"/>
  <c r="K24" i="41"/>
  <c r="K22" i="41"/>
  <c r="K24" i="32"/>
  <c r="K22" i="33"/>
  <c r="K21" i="32"/>
  <c r="K22" i="30"/>
  <c r="K22" i="35"/>
  <c r="K26" i="27"/>
  <c r="H57" i="1" s="1"/>
  <c r="K26" i="37"/>
  <c r="K65" i="1" s="1"/>
  <c r="K24" i="33"/>
  <c r="K24" i="37"/>
  <c r="K22" i="38"/>
  <c r="K21" i="18"/>
  <c r="K22" i="28"/>
  <c r="K21" i="31"/>
  <c r="K21" i="30"/>
  <c r="K21" i="40"/>
  <c r="K24" i="20"/>
  <c r="K22" i="40"/>
  <c r="K22" i="3"/>
  <c r="K21" i="27"/>
  <c r="K26" i="34"/>
  <c r="K61" i="1" s="1"/>
  <c r="K26" i="28"/>
  <c r="H59" i="1" s="1"/>
  <c r="K24" i="5"/>
  <c r="K22" i="39"/>
  <c r="K21" i="35"/>
  <c r="K22" i="31"/>
  <c r="K21" i="20"/>
  <c r="K24" i="34"/>
  <c r="K24" i="28"/>
  <c r="K24" i="18"/>
  <c r="K22" i="42"/>
  <c r="K22" i="20"/>
  <c r="K24" i="30"/>
  <c r="K22" i="34"/>
  <c r="K22" i="5"/>
  <c r="K22" i="29"/>
  <c r="K22" i="27"/>
  <c r="K21" i="5"/>
  <c r="K26" i="20"/>
  <c r="E65" i="1" s="1"/>
  <c r="K26" i="5"/>
  <c r="E59" i="1" s="1"/>
  <c r="K26" i="29"/>
  <c r="H61" i="1" s="1"/>
  <c r="K24" i="31"/>
  <c r="K24" i="3"/>
  <c r="K26" i="30"/>
  <c r="K24" i="29"/>
  <c r="K26" i="3"/>
  <c r="E57" i="1" s="1"/>
  <c r="K26" i="42"/>
  <c r="N65" i="1" s="1"/>
  <c r="K24" i="19"/>
  <c r="K24" i="42"/>
  <c r="K26" i="38"/>
  <c r="N57" i="1" s="1"/>
  <c r="K24" i="35"/>
  <c r="K26" i="19"/>
  <c r="E63" i="1" s="1"/>
  <c r="K24" i="39"/>
  <c r="K24" i="38"/>
  <c r="K26" i="31"/>
  <c r="H65" i="1" s="1"/>
  <c r="K26" i="18"/>
  <c r="E61" i="1" s="1"/>
  <c r="K26" i="39"/>
  <c r="N59" i="1" s="1"/>
  <c r="K9" i="5"/>
  <c r="K9" i="31"/>
  <c r="K9" i="40"/>
  <c r="K9" i="38"/>
  <c r="K9" i="18"/>
  <c r="K9" i="32"/>
  <c r="K9" i="41"/>
  <c r="H74" i="1"/>
  <c r="K11" i="39"/>
  <c r="K9" i="34"/>
  <c r="H72" i="1"/>
  <c r="K9" i="35"/>
  <c r="H71" i="1"/>
  <c r="K9" i="37"/>
  <c r="K11" i="29"/>
  <c r="K9" i="19"/>
  <c r="K9" i="33"/>
  <c r="K9" i="42"/>
  <c r="H73" i="1"/>
  <c r="K11" i="30"/>
  <c r="K9" i="20"/>
  <c r="K9" i="3"/>
  <c r="K9" i="27"/>
  <c r="H69" i="1"/>
  <c r="K9" i="30"/>
  <c r="K9" i="39"/>
  <c r="H75" i="1"/>
  <c r="K9" i="28"/>
  <c r="K9" i="29"/>
  <c r="K11" i="5"/>
  <c r="K11" i="18"/>
  <c r="K11" i="19"/>
  <c r="K11" i="20"/>
  <c r="J11" i="27"/>
  <c r="K11" i="27" s="1"/>
  <c r="J11" i="28"/>
  <c r="K11" i="28" s="1"/>
  <c r="J11" i="29"/>
  <c r="J11" i="30"/>
  <c r="J11" i="31"/>
  <c r="K11" i="31" s="1"/>
  <c r="J11" i="32"/>
  <c r="K11" i="32" s="1"/>
  <c r="J11" i="33"/>
  <c r="K11" i="33" s="1"/>
  <c r="J11" i="34"/>
  <c r="K11" i="34" s="1"/>
  <c r="J11" i="35"/>
  <c r="K11" i="35" s="1"/>
  <c r="J11" i="37"/>
  <c r="K11" i="37" s="1"/>
  <c r="J11" i="38"/>
  <c r="K11" i="38" s="1"/>
  <c r="J11" i="39"/>
  <c r="J11" i="40"/>
  <c r="K11" i="40" s="1"/>
  <c r="J11" i="41"/>
  <c r="K11" i="41" s="1"/>
  <c r="J11" i="42"/>
  <c r="K11" i="42" s="1"/>
  <c r="K11" i="3"/>
  <c r="N63" i="1" l="1"/>
  <c r="H63" i="1"/>
  <c r="J12" i="5"/>
  <c r="K12" i="5" s="1"/>
  <c r="J12" i="18"/>
  <c r="K12" i="18" s="1"/>
  <c r="J12" i="19"/>
  <c r="K12" i="19" s="1"/>
  <c r="J12" i="20"/>
  <c r="K12" i="20" s="1"/>
  <c r="J12" i="27"/>
  <c r="K12" i="27" s="1"/>
  <c r="J12" i="28"/>
  <c r="K12" i="28" s="1"/>
  <c r="J12" i="29"/>
  <c r="K12" i="29" s="1"/>
  <c r="J12" i="30"/>
  <c r="K12" i="30" s="1"/>
  <c r="J12" i="31"/>
  <c r="K12" i="31" s="1"/>
  <c r="J12" i="32"/>
  <c r="K12" i="32" s="1"/>
  <c r="J12" i="33"/>
  <c r="K12" i="33" s="1"/>
  <c r="J12" i="34"/>
  <c r="K12" i="34" s="1"/>
  <c r="J12" i="35"/>
  <c r="K12" i="35" s="1"/>
  <c r="J12" i="37"/>
  <c r="K12" i="37" s="1"/>
  <c r="J12" i="38"/>
  <c r="K12" i="38" s="1"/>
  <c r="J12" i="39"/>
  <c r="K12" i="39" s="1"/>
  <c r="J12" i="40"/>
  <c r="K12" i="40" s="1"/>
  <c r="J12" i="41"/>
  <c r="K12" i="41" s="1"/>
  <c r="J12" i="42"/>
  <c r="K12" i="42" s="1"/>
  <c r="J12" i="3"/>
  <c r="K12" i="3" s="1"/>
  <c r="D43" i="1"/>
  <c r="D45" i="1" s="1"/>
  <c r="D47" i="1" s="1"/>
  <c r="D49" i="1" s="1"/>
  <c r="G41" i="1" s="1"/>
  <c r="G43" i="1" s="1"/>
  <c r="G45" i="1" s="1"/>
  <c r="G47" i="1" s="1"/>
  <c r="G49" i="1" s="1"/>
  <c r="J41" i="1" s="1"/>
  <c r="J43" i="1" s="1"/>
  <c r="J45" i="1" s="1"/>
  <c r="J47" i="1" s="1"/>
  <c r="J49" i="1" s="1"/>
  <c r="M41" i="1" s="1"/>
  <c r="M43" i="1" s="1"/>
  <c r="M45" i="1" s="1"/>
  <c r="M47" i="1" s="1"/>
  <c r="M49" i="1" s="1"/>
  <c r="J14" i="42" l="1"/>
  <c r="J14" i="39"/>
  <c r="J14" i="40"/>
  <c r="J14" i="41"/>
  <c r="J14" i="38"/>
  <c r="J14" i="37"/>
  <c r="J14" i="32"/>
  <c r="J14" i="33"/>
  <c r="J14" i="34"/>
  <c r="J14" i="35"/>
  <c r="J16" i="38" l="1"/>
  <c r="K16" i="38" s="1"/>
  <c r="K14" i="38"/>
  <c r="J16" i="41"/>
  <c r="K16" i="41" s="1"/>
  <c r="K14" i="41"/>
  <c r="J16" i="40"/>
  <c r="K16" i="40" s="1"/>
  <c r="K14" i="40"/>
  <c r="J16" i="39"/>
  <c r="K16" i="39" s="1"/>
  <c r="K14" i="39"/>
  <c r="J16" i="42"/>
  <c r="K16" i="42" s="1"/>
  <c r="K14" i="42"/>
  <c r="J16" i="34"/>
  <c r="K16" i="34" s="1"/>
  <c r="K14" i="34"/>
  <c r="J16" i="33"/>
  <c r="K16" i="33" s="1"/>
  <c r="K14" i="33"/>
  <c r="J16" i="32"/>
  <c r="K16" i="32" s="1"/>
  <c r="K14" i="32"/>
  <c r="J16" i="37"/>
  <c r="K16" i="37" s="1"/>
  <c r="K14" i="37"/>
  <c r="J16" i="35"/>
  <c r="K16" i="35" s="1"/>
  <c r="K14" i="35"/>
  <c r="J14" i="30"/>
  <c r="J14" i="27"/>
  <c r="J14" i="28"/>
  <c r="J14" i="29"/>
  <c r="J14" i="31"/>
  <c r="J14" i="20"/>
  <c r="J14" i="19"/>
  <c r="J14" i="18"/>
  <c r="J14" i="5"/>
  <c r="J16" i="29" l="1"/>
  <c r="K16" i="29" s="1"/>
  <c r="K14" i="29"/>
  <c r="J16" i="27"/>
  <c r="K16" i="27" s="1"/>
  <c r="K14" i="27"/>
  <c r="J16" i="31"/>
  <c r="K16" i="31" s="1"/>
  <c r="K14" i="31"/>
  <c r="J16" i="28"/>
  <c r="K16" i="28" s="1"/>
  <c r="K14" i="28"/>
  <c r="J16" i="30"/>
  <c r="K16" i="30" s="1"/>
  <c r="K14" i="30"/>
  <c r="J16" i="19"/>
  <c r="K16" i="19" s="1"/>
  <c r="K14" i="19"/>
  <c r="J16" i="20"/>
  <c r="K16" i="20" s="1"/>
  <c r="K14" i="20"/>
  <c r="J16" i="18"/>
  <c r="K16" i="18" s="1"/>
  <c r="K14" i="18"/>
  <c r="J16" i="5"/>
  <c r="K16" i="5" s="1"/>
  <c r="K14" i="5"/>
  <c r="J14" i="3"/>
  <c r="J16" i="3" l="1"/>
  <c r="K16" i="3" s="1"/>
  <c r="K14" i="3"/>
  <c r="N41" i="1"/>
  <c r="N43" i="1"/>
  <c r="H45" i="1"/>
  <c r="N49" i="1"/>
  <c r="K49" i="1"/>
  <c r="K45" i="1"/>
  <c r="K43" i="1"/>
  <c r="K41" i="1"/>
  <c r="H49" i="1"/>
  <c r="H41" i="1"/>
  <c r="N45" i="1"/>
  <c r="H43" i="1"/>
  <c r="K47" i="1"/>
  <c r="H47" i="1" l="1"/>
  <c r="N47" i="1"/>
  <c r="E47" i="1"/>
  <c r="E41" i="1"/>
  <c r="E49" i="1"/>
  <c r="E43" i="1"/>
  <c r="E45" i="1"/>
</calcChain>
</file>

<file path=xl/sharedStrings.xml><?xml version="1.0" encoding="utf-8"?>
<sst xmlns="http://schemas.openxmlformats.org/spreadsheetml/2006/main" count="683" uniqueCount="84">
  <si>
    <t>Prisforslag til opsætning af træbeton på eksisterende underlag</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</si>
  <si>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</si>
  <si>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</si>
  <si>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</si>
  <si>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</si>
  <si>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</si>
  <si>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</si>
  <si>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</si>
  <si>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Disse priser er baseret på:</t>
  </si>
  <si>
    <t>- at underlaget er af træ eller 0,7mm metal (skema 1).</t>
  </si>
  <si>
    <t>- at underlaget er af beton (skema 2).</t>
  </si>
  <si>
    <t>- boring, pluks, skruer og skiver er indeholdt.</t>
  </si>
  <si>
    <t>- Pladerne er højst 35mm tykke. (overtykkelse tillægges 8% for hver påbegyndt 15mm)</t>
  </si>
  <si>
    <t>- at der ikke er nogle udskæringer. (er dette tilfældet se skema 3)</t>
  </si>
  <si>
    <t>- Såfremt pladerne er færdigbehandlet skal priserne tillægges 12%, dette gælder dog ikke ved cement indfarvet plader.</t>
  </si>
  <si>
    <t>- I priserne er der indeholdt 1 gange stillads, hvis arbejdsgangen nødvendig gøre mere stillads eller brug af lift skal dette tillægges prisen.</t>
  </si>
  <si>
    <t>- Der er IKKE medregnet højdetillæg. Højdetillæget på 0,5% tilkommer arbejde fra 4,2 m til 6,0 m højde og øges med yderligere 0,5% for hver påbegyndt 1,8 m derover.</t>
  </si>
  <si>
    <t>- Der er heller ikke medregnet skråsnit i randarealet, fugning, mm. Disse priser skal findes særskilt i prislisten.</t>
  </si>
  <si>
    <t>- Vær opmærksom på at det er den samlet tildelte loft mængde der afgøre hvilken kolonne priserne skal tages i.</t>
  </si>
  <si>
    <t>- Arbejder du i et område som tilkommer Zonetillæg skal alle priserne tilskrives 3%, Se Bygningsoverenskomsten</t>
  </si>
  <si>
    <t>Træbeton på eksisterende underlag af træ eller 0,7 mm metal</t>
  </si>
  <si>
    <t>Skema 1</t>
  </si>
  <si>
    <t>Regnskabs nummer</t>
  </si>
  <si>
    <t>t.o.m 100 m2</t>
  </si>
  <si>
    <t>t.o.m 300 m2</t>
  </si>
  <si>
    <t>t.o.m 650 m2</t>
  </si>
  <si>
    <t>over 650 m2</t>
  </si>
  <si>
    <t>Rum størelse</t>
  </si>
  <si>
    <t>5 kvm</t>
  </si>
  <si>
    <t>kr/m2</t>
  </si>
  <si>
    <t>15 kvm</t>
  </si>
  <si>
    <t>25 kvm</t>
  </si>
  <si>
    <t>50 kvm</t>
  </si>
  <si>
    <t>100 kvm</t>
  </si>
  <si>
    <t>Træbeton på eksisterende underlag af beton</t>
  </si>
  <si>
    <t>Skema 2</t>
  </si>
  <si>
    <t>Skema 3</t>
  </si>
  <si>
    <t>Kode</t>
  </si>
  <si>
    <t>Udskæringer</t>
  </si>
  <si>
    <t>pris</t>
  </si>
  <si>
    <t>pr. lag</t>
  </si>
  <si>
    <t>070342A</t>
  </si>
  <si>
    <t>t.o.m.</t>
  </si>
  <si>
    <r>
      <t>50 cm</t>
    </r>
    <r>
      <rPr>
        <vertAlign val="superscript"/>
        <sz val="11"/>
        <color indexed="8"/>
        <rFont val="Calibri"/>
        <family val="2"/>
      </rPr>
      <t>2</t>
    </r>
  </si>
  <si>
    <t>pr/stk</t>
  </si>
  <si>
    <t>070342B</t>
  </si>
  <si>
    <r>
      <t>300 cm</t>
    </r>
    <r>
      <rPr>
        <vertAlign val="superscript"/>
        <sz val="11"/>
        <color indexed="8"/>
        <rFont val="Calibri"/>
        <family val="2"/>
      </rPr>
      <t>2</t>
    </r>
  </si>
  <si>
    <t>070342C</t>
  </si>
  <si>
    <r>
      <t>1200 cm</t>
    </r>
    <r>
      <rPr>
        <vertAlign val="superscript"/>
        <sz val="11"/>
        <color indexed="8"/>
        <rFont val="Calibri"/>
        <family val="2"/>
      </rPr>
      <t>2</t>
    </r>
  </si>
  <si>
    <t>070342D</t>
  </si>
  <si>
    <r>
      <t>15000 cm</t>
    </r>
    <r>
      <rPr>
        <vertAlign val="superscript"/>
        <sz val="11"/>
        <color indexed="8"/>
        <rFont val="Calibri"/>
        <family val="2"/>
      </rPr>
      <t>2</t>
    </r>
  </si>
  <si>
    <t>070342E</t>
  </si>
  <si>
    <t>over</t>
  </si>
  <si>
    <t>pr/m</t>
  </si>
  <si>
    <t>Udskæringer i færdig behandlet plader tillægges 15%</t>
  </si>
  <si>
    <t>Udskæringer i mellemlag fradrages 30%</t>
  </si>
  <si>
    <t>Runde udskæringer der fortages med bor, skal betales efter bestemmelserne i 10.01</t>
  </si>
  <si>
    <t>REGNSKABS NUMMER</t>
  </si>
  <si>
    <t>TRÆBETON PÅ EKSISTERENDE UNDERLAG.</t>
  </si>
  <si>
    <t xml:space="preserve">Dette regnskab er lavet efter </t>
  </si>
  <si>
    <t>overenskomsten.</t>
  </si>
  <si>
    <t>Rum størrelse</t>
  </si>
  <si>
    <t>Kvm</t>
  </si>
  <si>
    <t>Gradueringen er t.o.m</t>
  </si>
  <si>
    <t>kvm</t>
  </si>
  <si>
    <t>Pris</t>
  </si>
  <si>
    <t>I alt</t>
  </si>
  <si>
    <t>070405A</t>
  </si>
  <si>
    <t>Træbeton t.o.m. 600 x 2400
mm t.o.m. 35 mm tykkelse på træ/metal t.o.m. 0,7 mm</t>
  </si>
  <si>
    <t>070409</t>
  </si>
  <si>
    <t>Fladetillæg, pr. stk.</t>
  </si>
  <si>
    <t>Totalt for denne type loft</t>
  </si>
  <si>
    <t>Kvardrat meter prisen</t>
  </si>
  <si>
    <t>070406A</t>
  </si>
  <si>
    <t>Træbeton t.o.m. 600 x 2400
mm t.o.m. 35 mm tykkelse på beton</t>
  </si>
  <si>
    <t>070405B</t>
  </si>
  <si>
    <t>070406B</t>
  </si>
  <si>
    <t>070405C</t>
  </si>
  <si>
    <t>070406C</t>
  </si>
  <si>
    <t>Gradueringen er over</t>
  </si>
  <si>
    <t>070405D</t>
  </si>
  <si>
    <t>070406D</t>
  </si>
  <si>
    <t>Dette ark må KUN opdateres via det selvstændige regneark "Prislistetillæg"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</si>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</sst>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24" x14ac:knownFonts="1">
    <font>
      <sz val="10"/>
      <color theme="1"/>
      <name val="Verdana"/>
      <family val="2"/>
    </font>
    <font>
      <sz val="10"/>
      <name val="Arial"/>
      <family val="2"/>
    </font>
    <font>
      <sz val="10"/>
      <color indexed="10"/>
      <name val="Arial"/>
      <family val="2"/>
    </font>
    <font>
      <sz val="10"/>
      <color indexed="14"/>
      <name val="Arial"/>
      <family val="2"/>
    </font>
    <font>
      <sz val="10"/>
      <color rgb="FFFF00FF"/>
      <name val="Arial"/>
      <family val="2"/>
    </font>
    <font>
      <sz val="10"/>
      <color rgb="FF0033CC"/>
      <name val="Arial"/>
      <family val="2"/>
    </font>
    <font>
      <sz val="10"/>
      <color theme="9" tint="-0.249977111117893"/>
      <name val="Arial"/>
      <family val="2"/>
    </font>
    <font>
      <sz val="20"/>
      <color theme="1"/>
      <name val="Verdana"/>
      <family val="2"/>
    </font>
    <font>
      <sz val="10"/>
      <color theme="1"/>
      <name val="Verdana"/>
      <family val="2"/>
    </font>
    <font>
      <b/>
      <sz val="10"/>
      <color theme="1"/>
      <name val="Verdana"/>
      <family val="2"/>
    </font>
    <font>
      <sz val="10"/>
      <color rgb="FF00B050"/>
      <name val="Arial"/>
      <family val="2"/>
    </font>
    <font>
      <sz val="10"/>
      <color rgb="FF00B050"/>
      <name val="Verdana"/>
      <family val="2"/>
    </font>
    <font>
      <sz val="10"/>
      <color theme="9" tint="-0.249977111117893"/>
      <name val="Verdana"/>
      <family val="2"/>
    </font>
    <font>
      <sz val="10"/>
      <color theme="3"/>
      <name val="Arial"/>
      <family val="2"/>
    </font>
    <font>
      <sz val="10"/>
      <color theme="3"/>
      <name val="Verdana"/>
      <family val="2"/>
    </font>
    <font>
      <vertAlign val="superscript"/>
      <sz val="11"/>
      <color indexed="8"/>
      <name val="Calibri"/>
      <family val="2"/>
    </font>
    <font>
      <b/>
      <i/>
      <sz val="10"/>
      <name val="Arial"/>
      <family val="2"/>
    </font>
    <font>
      <b/>
      <i/>
      <sz val="10"/>
      <color theme="1"/>
      <name val="Verdana"/>
      <family val="2"/>
    </font>
    <font>
      <b/>
      <sz val="20"/>
      <color theme="1"/>
      <name val="Verdana"/>
      <family val="2"/>
    </font>
    <font>
      <u/>
      <sz val="10"/>
      <color theme="10"/>
      <name val="Verdana"/>
      <family val="2"/>
    </font>
    <font>
      <u/>
      <sz val="10"/>
      <color rgb="FFFF0000"/>
      <name val="Verdana"/>
      <family val="2"/>
    </font>
    <font>
      <u/>
      <sz val="10"/>
      <color rgb="FF00B050"/>
      <name val="Verdana"/>
      <family val="2"/>
    </font>
    <font>
      <u/>
      <sz val="10"/>
      <color rgb="FF1F497D"/>
      <name val="Verdana"/>
      <family val="2"/>
    </font>
    <font>
      <u/>
      <sz val="10"/>
      <color rgb="FFE26B0A"/>
      <name val="Verdana"/>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9" tint="-0.249977111117893"/>
        <bgColor indexed="64"/>
      </patternFill>
    </fill>
  </fills>
  <borders count="4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164" fontId="8" fillId="0" borderId="0" applyFont="0" applyFill="0" applyBorder="0" applyAlignment="0" applyProtection="0"/>
    <xf numFmtId="0" fontId="19" fillId="0" borderId="0" applyNumberFormat="0" applyFill="0" applyBorder="0" applyAlignment="0" applyProtection="0"/>
  </cellStyleXfs>
  <cellXfs count="185">
    <xf numFmtId="0" fontId="0" fillId="0" borderId="0" xfId="0"/>
    <xf numFmtId="0" fontId="1" fillId="0" borderId="0" xfId="1"/>
    <xf numFmtId="0" fontId="0" fillId="0" borderId="2" xfId="0" applyBorder="1"/>
    <xf numFmtId="0" fontId="0" fillId="0" borderId="5" xfId="0" applyBorder="1"/>
    <xf numFmtId="0" fontId="0" fillId="0" borderId="7" xfId="0" applyBorder="1"/>
    <xf numFmtId="49" fontId="0" fillId="0" borderId="0" xfId="0" applyNumberFormat="1" applyAlignment="1">
      <alignment horizontal="left" wrapText="1"/>
    </xf>
    <xf numFmtId="0" fontId="0" fillId="0" borderId="0" xfId="0" applyAlignment="1">
      <alignment horizontal="left" wrapText="1"/>
    </xf>
    <xf numFmtId="0" fontId="1" fillId="0" borderId="2" xfId="1" applyBorder="1"/>
    <xf numFmtId="0" fontId="6" fillId="0" borderId="2" xfId="1" applyFont="1" applyBorder="1"/>
    <xf numFmtId="0" fontId="2" fillId="0" borderId="2" xfId="1" applyFont="1" applyBorder="1"/>
    <xf numFmtId="0" fontId="4" fillId="0" borderId="2" xfId="1" applyFont="1" applyBorder="1"/>
    <xf numFmtId="0" fontId="3" fillId="0" borderId="2" xfId="1" applyFont="1" applyBorder="1"/>
    <xf numFmtId="0" fontId="5" fillId="0" borderId="2" xfId="1" applyFont="1" applyBorder="1"/>
    <xf numFmtId="0" fontId="1" fillId="0" borderId="2" xfId="1" applyBorder="1" applyAlignment="1">
      <alignment vertical="center"/>
    </xf>
    <xf numFmtId="0" fontId="1" fillId="0" borderId="4" xfId="1" applyBorder="1"/>
    <xf numFmtId="0" fontId="6" fillId="0" borderId="4" xfId="1" applyFont="1" applyBorder="1"/>
    <xf numFmtId="0" fontId="1" fillId="0" borderId="6" xfId="1" applyBorder="1"/>
    <xf numFmtId="0" fontId="1" fillId="0" borderId="6" xfId="1" applyBorder="1" applyAlignment="1">
      <alignment vertical="center" wrapText="1"/>
    </xf>
    <xf numFmtId="0" fontId="6" fillId="0" borderId="7" xfId="1" applyFont="1" applyBorder="1"/>
    <xf numFmtId="0" fontId="1" fillId="0" borderId="8" xfId="1" applyBorder="1"/>
    <xf numFmtId="0" fontId="1" fillId="0" borderId="9" xfId="1" applyBorder="1"/>
    <xf numFmtId="0" fontId="2" fillId="0" borderId="9" xfId="1" applyFont="1" applyBorder="1"/>
    <xf numFmtId="0" fontId="6" fillId="0" borderId="10" xfId="1" applyFont="1" applyBorder="1"/>
    <xf numFmtId="49" fontId="0" fillId="0" borderId="0" xfId="0" applyNumberFormat="1" applyAlignment="1">
      <alignment wrapText="1"/>
    </xf>
    <xf numFmtId="49" fontId="0" fillId="0" borderId="6" xfId="0" applyNumberFormat="1" applyBorder="1"/>
    <xf numFmtId="164" fontId="0" fillId="0" borderId="2" xfId="2" applyFont="1" applyBorder="1"/>
    <xf numFmtId="49" fontId="0" fillId="0" borderId="8" xfId="0" applyNumberFormat="1" applyBorder="1"/>
    <xf numFmtId="0" fontId="0" fillId="2" borderId="14" xfId="0" applyFill="1" applyBorder="1"/>
    <xf numFmtId="0" fontId="0" fillId="2" borderId="13" xfId="0" applyFill="1" applyBorder="1"/>
    <xf numFmtId="164" fontId="0" fillId="0" borderId="19" xfId="2" applyFont="1"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2" borderId="21" xfId="2" applyFont="1" applyFill="1" applyBorder="1"/>
    <xf numFmtId="164" fontId="0" fillId="0" borderId="12" xfId="2" applyFont="1" applyBorder="1"/>
    <xf numFmtId="0" fontId="2" fillId="0" borderId="2" xfId="1" applyFont="1" applyBorder="1" applyAlignment="1">
      <alignment horizontal="center" vertical="center" wrapText="1"/>
    </xf>
    <xf numFmtId="0" fontId="6" fillId="0" borderId="2" xfId="1" applyFont="1" applyBorder="1" applyAlignment="1">
      <alignment horizontal="center" wrapText="1"/>
    </xf>
    <xf numFmtId="2" fontId="2" fillId="0" borderId="2" xfId="1" applyNumberFormat="1" applyFont="1" applyBorder="1"/>
    <xf numFmtId="2" fontId="6" fillId="0" borderId="2" xfId="1" applyNumberFormat="1" applyFont="1" applyBorder="1"/>
    <xf numFmtId="0" fontId="10" fillId="0" borderId="2" xfId="1" applyFont="1" applyBorder="1"/>
    <xf numFmtId="0" fontId="10" fillId="0" borderId="2" xfId="1" applyFont="1" applyBorder="1" applyAlignment="1">
      <alignment horizontal="center" wrapText="1"/>
    </xf>
    <xf numFmtId="0" fontId="11" fillId="0" borderId="2" xfId="0" applyFont="1" applyBorder="1"/>
    <xf numFmtId="2" fontId="10" fillId="0" borderId="2" xfId="1" applyNumberFormat="1" applyFont="1" applyBorder="1"/>
    <xf numFmtId="0" fontId="10" fillId="0" borderId="9" xfId="1" applyFont="1" applyBorder="1"/>
    <xf numFmtId="0" fontId="12" fillId="0" borderId="7" xfId="0" applyFont="1" applyBorder="1"/>
    <xf numFmtId="0" fontId="12" fillId="0" borderId="2" xfId="0" applyFont="1" applyBorder="1"/>
    <xf numFmtId="0" fontId="13" fillId="0" borderId="2" xfId="1" applyFont="1" applyBorder="1"/>
    <xf numFmtId="0" fontId="13" fillId="0" borderId="9" xfId="1" applyFont="1" applyBorder="1"/>
    <xf numFmtId="0" fontId="13" fillId="0" borderId="2" xfId="1" applyFont="1" applyBorder="1" applyAlignment="1">
      <alignment horizontal="center" wrapText="1"/>
    </xf>
    <xf numFmtId="0" fontId="14" fillId="0" borderId="2" xfId="0" applyFont="1" applyBorder="1"/>
    <xf numFmtId="2" fontId="13" fillId="0" borderId="2" xfId="1" applyNumberFormat="1" applyFont="1" applyBorder="1"/>
    <xf numFmtId="0" fontId="0" fillId="2" borderId="12" xfId="0" applyFill="1" applyBorder="1"/>
    <xf numFmtId="164" fontId="0" fillId="0" borderId="20" xfId="2" applyFont="1" applyBorder="1"/>
    <xf numFmtId="164" fontId="0" fillId="2" borderId="20" xfId="2" applyFont="1" applyFill="1" applyBorder="1"/>
    <xf numFmtId="164" fontId="0" fillId="0" borderId="0" xfId="2" applyFont="1"/>
    <xf numFmtId="164" fontId="0" fillId="0" borderId="9" xfId="2" applyFont="1" applyBorder="1"/>
    <xf numFmtId="0" fontId="16" fillId="0" borderId="3" xfId="1" applyFont="1" applyBorder="1" applyAlignment="1">
      <alignment horizontal="center" vertical="center"/>
    </xf>
    <xf numFmtId="164" fontId="0" fillId="0" borderId="11" xfId="2" applyFont="1" applyBorder="1"/>
    <xf numFmtId="164" fontId="0" fillId="2" borderId="7" xfId="2" applyFont="1" applyFill="1" applyBorder="1"/>
    <xf numFmtId="0" fontId="7" fillId="0" borderId="0" xfId="0" applyFont="1" applyAlignment="1">
      <alignment horizontal="center"/>
    </xf>
    <xf numFmtId="0" fontId="9" fillId="0" borderId="0" xfId="0" applyFont="1"/>
    <xf numFmtId="49" fontId="9" fillId="0" borderId="0" xfId="0" applyNumberFormat="1" applyFont="1"/>
    <xf numFmtId="0" fontId="0" fillId="0" borderId="0" xfId="0" applyAlignment="1">
      <alignment horizontal="center"/>
    </xf>
    <xf numFmtId="0" fontId="0" fillId="0" borderId="0" xfId="0" applyAlignment="1">
      <alignment horizontal="right"/>
    </xf>
    <xf numFmtId="164" fontId="0" fillId="0" borderId="26" xfId="2" applyFont="1" applyBorder="1"/>
    <xf numFmtId="0" fontId="17" fillId="0" borderId="28" xfId="0" applyFont="1" applyBorder="1" applyAlignment="1">
      <alignment vertical="center"/>
    </xf>
    <xf numFmtId="0" fontId="0" fillId="0" borderId="30" xfId="0" applyBorder="1"/>
    <xf numFmtId="0" fontId="0" fillId="0" borderId="33" xfId="0" applyBorder="1" applyAlignment="1">
      <alignment horizontal="center"/>
    </xf>
    <xf numFmtId="0" fontId="0" fillId="0" borderId="33" xfId="0" applyBorder="1"/>
    <xf numFmtId="0" fontId="0" fillId="0" borderId="34" xfId="0" applyBorder="1" applyAlignment="1">
      <alignment horizontal="center"/>
    </xf>
    <xf numFmtId="0" fontId="0" fillId="0" borderId="1" xfId="0" applyBorder="1"/>
    <xf numFmtId="0" fontId="0" fillId="0" borderId="38" xfId="0" applyBorder="1" applyAlignment="1">
      <alignment horizontal="center"/>
    </xf>
    <xf numFmtId="0" fontId="0" fillId="0" borderId="38" xfId="0" applyBorder="1" applyAlignment="1">
      <alignment horizontal="left"/>
    </xf>
    <xf numFmtId="0" fontId="0" fillId="0" borderId="39" xfId="0" applyBorder="1" applyAlignment="1">
      <alignment horizontal="center"/>
    </xf>
    <xf numFmtId="49" fontId="0" fillId="0" borderId="24" xfId="0" applyNumberFormat="1" applyBorder="1"/>
    <xf numFmtId="0" fontId="0" fillId="0" borderId="40" xfId="0" applyBorder="1"/>
    <xf numFmtId="164" fontId="0" fillId="0" borderId="25" xfId="2" applyFont="1" applyBorder="1"/>
    <xf numFmtId="0" fontId="0" fillId="0" borderId="25" xfId="0" applyBorder="1" applyAlignment="1">
      <alignment horizontal="left"/>
    </xf>
    <xf numFmtId="0" fontId="0" fillId="0" borderId="14" xfId="0" applyBorder="1"/>
    <xf numFmtId="0" fontId="0" fillId="0" borderId="2" xfId="0" applyBorder="1" applyAlignment="1">
      <alignment horizontal="left"/>
    </xf>
    <xf numFmtId="0" fontId="0" fillId="0" borderId="41" xfId="0" applyBorder="1"/>
    <xf numFmtId="0" fontId="0" fillId="0" borderId="11" xfId="0" applyBorder="1" applyAlignment="1">
      <alignment horizontal="left"/>
    </xf>
    <xf numFmtId="164" fontId="2" fillId="0" borderId="2" xfId="2" applyFont="1" applyBorder="1"/>
    <xf numFmtId="164" fontId="2" fillId="0" borderId="9" xfId="2" applyFont="1" applyBorder="1"/>
    <xf numFmtId="164" fontId="10" fillId="0" borderId="2" xfId="2" applyFont="1" applyBorder="1"/>
    <xf numFmtId="164" fontId="10" fillId="0" borderId="9" xfId="2" applyFont="1" applyBorder="1"/>
    <xf numFmtId="164" fontId="13" fillId="0" borderId="9" xfId="2" applyFont="1" applyBorder="1"/>
    <xf numFmtId="164" fontId="13" fillId="0" borderId="2" xfId="2" applyFont="1" applyBorder="1"/>
    <xf numFmtId="164" fontId="6" fillId="0" borderId="2" xfId="2" applyFont="1" applyBorder="1"/>
    <xf numFmtId="164" fontId="6" fillId="0" borderId="9" xfId="2" applyFont="1" applyBorder="1"/>
    <xf numFmtId="0" fontId="9" fillId="3" borderId="16" xfId="0" applyFont="1" applyFill="1" applyBorder="1" applyAlignment="1">
      <alignment horizontal="center"/>
    </xf>
    <xf numFmtId="0" fontId="9" fillId="6" borderId="16" xfId="0" applyFont="1" applyFill="1" applyBorder="1" applyAlignment="1">
      <alignment horizontal="center"/>
    </xf>
    <xf numFmtId="0" fontId="9" fillId="5" borderId="16" xfId="0" applyFont="1" applyFill="1" applyBorder="1" applyAlignment="1">
      <alignment horizontal="center"/>
    </xf>
    <xf numFmtId="0" fontId="9" fillId="4" borderId="16" xfId="0" applyFont="1" applyFill="1" applyBorder="1" applyAlignment="1">
      <alignment horizontal="center"/>
    </xf>
    <xf numFmtId="0" fontId="0" fillId="2" borderId="34" xfId="0" applyFill="1" applyBorder="1" applyAlignment="1">
      <alignment horizontal="center"/>
    </xf>
    <xf numFmtId="0" fontId="0" fillId="2" borderId="39" xfId="0" applyFill="1" applyBorder="1" applyAlignment="1">
      <alignment horizontal="center"/>
    </xf>
    <xf numFmtId="164" fontId="0" fillId="0" borderId="46" xfId="2" applyFont="1" applyBorder="1"/>
    <xf numFmtId="0" fontId="0" fillId="0" borderId="29" xfId="0" applyBorder="1"/>
    <xf numFmtId="49" fontId="0" fillId="0" borderId="35" xfId="0" applyNumberFormat="1" applyBorder="1"/>
    <xf numFmtId="0" fontId="0" fillId="0" borderId="18" xfId="0" applyBorder="1"/>
    <xf numFmtId="0" fontId="0" fillId="0" borderId="18" xfId="0" applyBorder="1" applyAlignment="1">
      <alignment horizontal="center"/>
    </xf>
    <xf numFmtId="2" fontId="0" fillId="0" borderId="27" xfId="2" applyNumberFormat="1" applyFont="1" applyBorder="1" applyAlignment="1">
      <alignment horizontal="center"/>
    </xf>
    <xf numFmtId="0" fontId="0" fillId="0" borderId="27" xfId="0" applyBorder="1" applyAlignment="1">
      <alignment horizontal="center"/>
    </xf>
    <xf numFmtId="49" fontId="0" fillId="0" borderId="0" xfId="0" applyNumberFormat="1"/>
    <xf numFmtId="0" fontId="20" fillId="0" borderId="2" xfId="3" applyFont="1" applyBorder="1"/>
    <xf numFmtId="0" fontId="21" fillId="0" borderId="2" xfId="3" applyFont="1" applyBorder="1"/>
    <xf numFmtId="0" fontId="22" fillId="0" borderId="2" xfId="3" applyFont="1" applyBorder="1"/>
    <xf numFmtId="0" fontId="23" fillId="0" borderId="2" xfId="3" applyFont="1" applyBorder="1"/>
    <xf numFmtId="0" fontId="20" fillId="0" borderId="9" xfId="3" applyFont="1" applyBorder="1"/>
    <xf numFmtId="0" fontId="21" fillId="0" borderId="9" xfId="3" applyFont="1" applyBorder="1"/>
    <xf numFmtId="0" fontId="22" fillId="0" borderId="9" xfId="3" applyFont="1" applyBorder="1"/>
    <xf numFmtId="0" fontId="23" fillId="0" borderId="9" xfId="3" applyFont="1" applyBorder="1"/>
    <xf numFmtId="0" fontId="1" fillId="0" borderId="4" xfId="1" applyBorder="1" applyAlignment="1">
      <alignment wrapText="1"/>
    </xf>
    <xf numFmtId="49" fontId="0" fillId="0" borderId="15" xfId="0" applyNumberFormat="1" applyBorder="1" applyAlignment="1">
      <alignment horizontal="center" wrapText="1"/>
    </xf>
    <xf numFmtId="49" fontId="0" fillId="0" borderId="16" xfId="0" applyNumberFormat="1" applyBorder="1" applyAlignment="1">
      <alignment horizontal="center" wrapText="1"/>
    </xf>
    <xf numFmtId="49" fontId="0" fillId="0" borderId="17" xfId="0" applyNumberFormat="1" applyBorder="1" applyAlignment="1">
      <alignment horizontal="center" wrapText="1"/>
    </xf>
    <xf numFmtId="49" fontId="0" fillId="0" borderId="0" xfId="0" applyNumberFormat="1" applyAlignment="1">
      <alignment horizontal="left" wrapText="1"/>
    </xf>
    <xf numFmtId="0" fontId="7"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0" fillId="0" borderId="2" xfId="0" applyBorder="1" applyAlignment="1">
      <alignment horizontal="center"/>
    </xf>
    <xf numFmtId="0" fontId="0" fillId="0" borderId="11" xfId="0" applyBorder="1" applyAlignment="1">
      <alignment horizontal="center"/>
    </xf>
    <xf numFmtId="0" fontId="0" fillId="0" borderId="43" xfId="0"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44" xfId="0" applyBorder="1" applyAlignment="1">
      <alignment horizontal="center" vertical="center" wrapText="1"/>
    </xf>
    <xf numFmtId="0" fontId="0" fillId="0" borderId="1" xfId="0" applyBorder="1" applyAlignment="1">
      <alignment horizontal="center" vertical="center" wrapText="1"/>
    </xf>
    <xf numFmtId="0" fontId="0" fillId="0" borderId="39" xfId="0" applyBorder="1" applyAlignment="1">
      <alignment horizontal="center" vertical="center" wrapText="1"/>
    </xf>
    <xf numFmtId="0" fontId="0" fillId="0" borderId="45" xfId="0" applyBorder="1" applyAlignment="1">
      <alignment horizontal="center" wrapText="1"/>
    </xf>
    <xf numFmtId="0" fontId="0" fillId="0" borderId="0" xfId="0" applyAlignment="1">
      <alignment horizontal="center" wrapText="1"/>
    </xf>
    <xf numFmtId="0" fontId="0" fillId="0" borderId="42" xfId="0" applyBorder="1" applyAlignment="1">
      <alignment horizontal="center" wrapText="1"/>
    </xf>
    <xf numFmtId="0" fontId="0" fillId="0" borderId="44" xfId="0" applyBorder="1" applyAlignment="1">
      <alignment horizontal="center" wrapText="1"/>
    </xf>
    <xf numFmtId="0" fontId="0" fillId="0" borderId="1" xfId="0" applyBorder="1" applyAlignment="1">
      <alignment horizontal="center" wrapText="1"/>
    </xf>
    <xf numFmtId="0" fontId="0" fillId="0" borderId="39" xfId="0" applyBorder="1" applyAlignment="1">
      <alignment horizontal="center" wrapText="1"/>
    </xf>
    <xf numFmtId="0" fontId="0" fillId="0" borderId="29" xfId="0" applyBorder="1" applyAlignment="1">
      <alignment horizontal="center"/>
    </xf>
    <xf numFmtId="0" fontId="0" fillId="0" borderId="35" xfId="0"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5" xfId="0" applyBorder="1" applyAlignment="1">
      <alignment horizontal="center"/>
    </xf>
    <xf numFmtId="0" fontId="0" fillId="0" borderId="43"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164" fontId="0" fillId="0" borderId="9" xfId="2" applyFont="1" applyBorder="1" applyAlignment="1">
      <alignment horizontal="left" wrapText="1"/>
    </xf>
    <xf numFmtId="49" fontId="0" fillId="0" borderId="31" xfId="0" applyNumberFormat="1" applyBorder="1" applyAlignment="1">
      <alignment horizontal="center" vertical="center" wrapText="1"/>
    </xf>
    <xf numFmtId="0" fontId="0" fillId="0" borderId="36" xfId="0" applyBorder="1" applyAlignment="1">
      <alignment horizontal="center" vertical="center" wrapText="1"/>
    </xf>
    <xf numFmtId="49" fontId="0" fillId="0" borderId="46" xfId="0" applyNumberFormat="1" applyBorder="1" applyAlignment="1">
      <alignment horizontal="left" wrapText="1"/>
    </xf>
    <xf numFmtId="49" fontId="0" fillId="0" borderId="47" xfId="0" applyNumberFormat="1" applyBorder="1" applyAlignment="1">
      <alignment horizontal="left" wrapText="1"/>
    </xf>
    <xf numFmtId="49" fontId="0" fillId="0" borderId="40" xfId="0" applyNumberFormat="1" applyBorder="1" applyAlignment="1">
      <alignment horizontal="left" wrapText="1"/>
    </xf>
    <xf numFmtId="49" fontId="0" fillId="0" borderId="12" xfId="0" applyNumberFormat="1" applyBorder="1" applyAlignment="1">
      <alignment horizontal="left"/>
    </xf>
    <xf numFmtId="49" fontId="0" fillId="0" borderId="13" xfId="0" applyNumberFormat="1" applyBorder="1" applyAlignment="1">
      <alignment horizontal="left"/>
    </xf>
    <xf numFmtId="49" fontId="0" fillId="0" borderId="14" xfId="0" applyNumberFormat="1" applyBorder="1" applyAlignment="1">
      <alignment horizontal="left"/>
    </xf>
    <xf numFmtId="164" fontId="0" fillId="0" borderId="2" xfId="2" applyFont="1" applyBorder="1" applyAlignment="1">
      <alignment horizontal="left" wrapText="1"/>
    </xf>
    <xf numFmtId="0" fontId="0" fillId="2" borderId="12" xfId="0" applyFill="1" applyBorder="1" applyAlignment="1">
      <alignment horizontal="center"/>
    </xf>
    <xf numFmtId="0" fontId="0" fillId="2" borderId="13" xfId="0" applyFill="1" applyBorder="1" applyAlignment="1">
      <alignment horizontal="center"/>
    </xf>
    <xf numFmtId="0" fontId="9" fillId="3" borderId="15" xfId="0" applyFont="1" applyFill="1" applyBorder="1" applyAlignment="1">
      <alignment horizontal="right"/>
    </xf>
    <xf numFmtId="0" fontId="9" fillId="3" borderId="16" xfId="0" applyFont="1" applyFill="1" applyBorder="1" applyAlignment="1">
      <alignment horizontal="right"/>
    </xf>
    <xf numFmtId="0" fontId="0" fillId="2" borderId="14" xfId="0" applyFill="1" applyBorder="1" applyAlignment="1">
      <alignment horizontal="center"/>
    </xf>
    <xf numFmtId="0" fontId="0" fillId="2" borderId="2" xfId="0" applyFill="1" applyBorder="1" applyAlignment="1">
      <alignment horizontal="center"/>
    </xf>
    <xf numFmtId="0" fontId="9" fillId="3" borderId="16" xfId="0" applyFont="1" applyFill="1" applyBorder="1" applyAlignment="1">
      <alignment horizontal="center"/>
    </xf>
    <xf numFmtId="164" fontId="0" fillId="0" borderId="19" xfId="2" applyFont="1" applyBorder="1" applyAlignment="1">
      <alignment horizontal="left" wrapText="1"/>
    </xf>
    <xf numFmtId="164" fontId="0" fillId="0" borderId="22" xfId="2" applyFont="1" applyBorder="1" applyAlignment="1">
      <alignment horizontal="left" wrapText="1"/>
    </xf>
    <xf numFmtId="164" fontId="0" fillId="0" borderId="23" xfId="2" applyFont="1" applyBorder="1" applyAlignment="1">
      <alignment horizontal="left" wrapText="1"/>
    </xf>
    <xf numFmtId="164" fontId="0" fillId="0" borderId="12" xfId="2" applyFont="1" applyBorder="1" applyAlignment="1">
      <alignment horizontal="left" wrapText="1"/>
    </xf>
    <xf numFmtId="164" fontId="0" fillId="0" borderId="13" xfId="2" applyFont="1" applyBorder="1" applyAlignment="1">
      <alignment horizontal="left" wrapText="1"/>
    </xf>
    <xf numFmtId="164" fontId="0" fillId="0" borderId="14" xfId="2" applyFont="1" applyBorder="1" applyAlignment="1">
      <alignment horizontal="left" wrapText="1"/>
    </xf>
    <xf numFmtId="0" fontId="9" fillId="4" borderId="15" xfId="0" applyFont="1" applyFill="1" applyBorder="1" applyAlignment="1">
      <alignment horizontal="right"/>
    </xf>
    <xf numFmtId="0" fontId="9" fillId="4" borderId="16" xfId="0" applyFont="1" applyFill="1" applyBorder="1" applyAlignment="1">
      <alignment horizontal="right"/>
    </xf>
    <xf numFmtId="0" fontId="9" fillId="4" borderId="16" xfId="0" applyFont="1" applyFill="1" applyBorder="1" applyAlignment="1">
      <alignment horizontal="center"/>
    </xf>
    <xf numFmtId="0" fontId="9" fillId="5" borderId="15" xfId="0" applyFont="1" applyFill="1" applyBorder="1" applyAlignment="1">
      <alignment horizontal="right"/>
    </xf>
    <xf numFmtId="0" fontId="9" fillId="5" borderId="16" xfId="0" applyFont="1" applyFill="1" applyBorder="1" applyAlignment="1">
      <alignment horizontal="right"/>
    </xf>
    <xf numFmtId="0" fontId="9" fillId="5" borderId="16" xfId="0" applyFont="1" applyFill="1" applyBorder="1" applyAlignment="1">
      <alignment horizontal="center"/>
    </xf>
    <xf numFmtId="0" fontId="9" fillId="6" borderId="15" xfId="0" applyFont="1" applyFill="1" applyBorder="1" applyAlignment="1">
      <alignment horizontal="right"/>
    </xf>
    <xf numFmtId="0" fontId="9" fillId="6" borderId="16" xfId="0" applyFont="1" applyFill="1" applyBorder="1" applyAlignment="1">
      <alignment horizontal="right"/>
    </xf>
    <xf numFmtId="0" fontId="9" fillId="6" borderId="16" xfId="0" applyFont="1" applyFill="1" applyBorder="1" applyAlignment="1">
      <alignment horizontal="center"/>
    </xf>
    <xf numFmtId="0" fontId="0" fillId="0" borderId="0" xfId="0" applyAlignment="1">
      <alignment horizontal="center"/>
    </xf>
  </cellXfs>
  <cellStyles count="4">
    <cellStyle name="Link" xfId="3" builtinId="8"/>
    <cellStyle name="Normal" xfId="0" builtinId="0"/>
    <cellStyle name="Normal 2"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cell r="J9" t="str">
            <v>s.53 og s.208</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81"/>
  <sheetViews>
    <sheetView tabSelected="1" workbookViewId="0">
      <selection activeCell="S8" sqref="S8"/>
    </sheetView>
  </sheetViews>
  <sheetFormatPr defaultRowHeight="13.5" x14ac:dyDescent="0.3"/>
  <cols>
    <col min="1" max="1" width="9.765625" customWidth="1"/>
    <col min="2" max="2" width="8.765625" customWidth="1"/>
    <col min="3" max="3" width="5.84375" bestFit="1" customWidth="1"/>
    <col min="4" max="5" width="9" customWidth="1"/>
    <col min="6" max="6" width="9.4609375" bestFit="1" customWidth="1"/>
    <col min="7" max="7" width="9.61328125" bestFit="1" customWidth="1"/>
    <col min="8" max="8" width="9.4609375" bestFit="1" customWidth="1"/>
    <col min="9" max="9" width="9.4609375" customWidth="1"/>
    <col min="10" max="10" width="9.15234375" customWidth="1"/>
    <col min="11" max="11" width="8.23046875" bestFit="1" customWidth="1"/>
    <col min="12" max="13" width="8.765625" customWidth="1"/>
    <col min="14" max="14" width="8.23046875" bestFit="1" customWidth="1"/>
    <col min="15" max="15" width="10.765625" customWidth="1"/>
  </cols>
  <sheetData>
    <row r="2" spans="1:15" x14ac:dyDescent="0.3">
      <c r="A2" s="118" t="s">
        <v>0</v>
      </c>
      <c r="B2" s="118"/>
      <c r="C2" s="118"/>
      <c r="D2" s="118"/>
      <c r="E2" s="118"/>
      <c r="F2" s="118"/>
      <c r="G2" s="118"/>
      <c r="H2" s="118"/>
      <c r="I2" s="118"/>
      <c r="J2" s="118"/>
      <c r="K2" s="118"/>
      <c r="L2" s="118"/>
      <c r="M2" s="118"/>
      <c r="N2" s="118"/>
      <c r="O2" s="118"/>
    </row>
    <row r="3" spans="1:15" x14ac:dyDescent="0.3">
      <c r="A3" s="118"/>
      <c r="B3" s="118"/>
      <c r="C3" s="118"/>
      <c r="D3" s="118"/>
      <c r="E3" s="118"/>
      <c r="F3" s="118"/>
      <c r="G3" s="118"/>
      <c r="H3" s="118"/>
      <c r="I3" s="118"/>
      <c r="J3" s="118"/>
      <c r="K3" s="118"/>
      <c r="L3" s="118"/>
      <c r="M3" s="118"/>
      <c r="N3" s="118"/>
      <c r="O3" s="118"/>
    </row>
    <row r="4" spans="1:15" ht="24.5" x14ac:dyDescent="0.45">
      <c r="A4" s="60"/>
      <c r="B4" s="60"/>
      <c r="C4" s="60"/>
      <c r="D4" s="60"/>
      <c r="E4" s="60"/>
      <c r="F4" s="60"/>
      <c r="G4" s="60"/>
      <c r="H4" s="60"/>
      <c r="I4" s="60"/>
      <c r="J4" s="60"/>
      <c r="K4" s="60"/>
      <c r="L4" s="60"/>
      <c r="M4" s="60"/>
      <c r="N4" s="60"/>
      <c r="O4" s="60"/>
    </row>
    <row r="5" spans="1:15" ht="24.5" x14ac:dyDescent="0.45">
      <c r="A5" s="119" t="s">
        <v>1</v>
      </c>
      <c r="B5" s="119"/>
      <c r="C5" s="119"/>
      <c r="D5" s="119"/>
      <c r="E5" s="119"/>
      <c r="F5" s="119"/>
      <c r="G5" s="119"/>
      <c r="H5" s="119"/>
      <c r="I5" s="119"/>
      <c r="J5" s="119"/>
      <c r="K5" s="119"/>
      <c r="L5" s="119"/>
      <c r="M5" s="119"/>
      <c r="N5" s="119"/>
      <c r="O5" s="119"/>
    </row>
    <row r="6" spans="1:15" ht="12.75" customHeight="1" x14ac:dyDescent="0.3">
      <c r="A6" s="120" t="s">
        <v>2</v>
      </c>
      <c r="B6" s="120"/>
      <c r="C6" s="120"/>
      <c r="D6" s="120"/>
      <c r="E6" s="120"/>
      <c r="F6" s="120"/>
      <c r="G6" s="120"/>
      <c r="H6" s="120"/>
      <c r="I6" s="120"/>
      <c r="J6" s="120"/>
      <c r="K6" s="120"/>
      <c r="L6" s="120"/>
      <c r="M6" s="120"/>
      <c r="N6" s="120"/>
      <c r="O6" s="120"/>
    </row>
    <row r="7" spans="1:15" ht="12.75" customHeight="1" x14ac:dyDescent="0.3">
      <c r="A7" s="121" t="s">
        <v>3</v>
      </c>
      <c r="B7" s="121"/>
      <c r="C7" s="121"/>
      <c r="D7" s="121"/>
      <c r="E7" s="121"/>
      <c r="F7" s="121"/>
      <c r="G7" s="121"/>
      <c r="H7" s="121"/>
      <c r="I7" s="121"/>
      <c r="J7" s="121"/>
      <c r="K7" s="61">
        <f>'[1]Prisliste tillæg'!$I$6</f>
        <v>2025</v>
      </c>
      <c r="L7" s="62" t="s">
        <v>4</v>
      </c>
      <c r="N7" s="62"/>
      <c r="O7" s="61"/>
    </row>
    <row r="9" spans="1:15" x14ac:dyDescent="0.3">
      <c r="A9" s="117" t="s">
        <v>5</v>
      </c>
      <c r="B9" s="117"/>
      <c r="C9" s="117"/>
      <c r="D9" s="117"/>
      <c r="E9" s="117"/>
      <c r="F9" s="117"/>
      <c r="G9" s="117"/>
      <c r="H9" s="117"/>
      <c r="I9" s="117"/>
      <c r="J9" s="117"/>
      <c r="K9" s="117"/>
      <c r="L9" s="117"/>
      <c r="M9" s="117"/>
      <c r="N9" s="117"/>
      <c r="O9" s="117"/>
    </row>
    <row r="10" spans="1:15" x14ac:dyDescent="0.3">
      <c r="A10" s="117"/>
      <c r="B10" s="117"/>
      <c r="C10" s="117"/>
      <c r="D10" s="117"/>
      <c r="E10" s="117"/>
      <c r="F10" s="117"/>
      <c r="G10" s="117"/>
      <c r="H10" s="117"/>
      <c r="I10" s="117"/>
      <c r="J10" s="117"/>
      <c r="K10" s="117"/>
      <c r="L10" s="117"/>
      <c r="M10" s="117"/>
      <c r="N10" s="117"/>
      <c r="O10" s="117"/>
    </row>
    <row r="12" spans="1:15" x14ac:dyDescent="0.3">
      <c r="A12" s="117" t="s">
        <v>6</v>
      </c>
      <c r="B12" s="117"/>
      <c r="C12" s="117"/>
      <c r="D12" s="117"/>
      <c r="E12" s="117"/>
      <c r="F12" s="117"/>
      <c r="G12" s="117"/>
      <c r="H12" s="117"/>
      <c r="I12" s="117"/>
      <c r="J12" s="117"/>
      <c r="K12" s="117"/>
      <c r="L12" s="117"/>
      <c r="M12" s="117"/>
      <c r="N12" s="117"/>
      <c r="O12" s="117"/>
    </row>
    <row r="13" spans="1:15" x14ac:dyDescent="0.3">
      <c r="A13" s="117"/>
      <c r="B13" s="117"/>
      <c r="C13" s="117"/>
      <c r="D13" s="117"/>
      <c r="E13" s="117"/>
      <c r="F13" s="117"/>
      <c r="G13" s="117"/>
      <c r="H13" s="117"/>
      <c r="I13" s="117"/>
      <c r="J13" s="117"/>
      <c r="K13" s="117"/>
      <c r="L13" s="117"/>
      <c r="M13" s="117"/>
      <c r="N13" s="117"/>
      <c r="O13" s="117"/>
    </row>
    <row r="14" spans="1:15" x14ac:dyDescent="0.3">
      <c r="A14" s="6"/>
      <c r="B14" s="6"/>
      <c r="C14" s="6"/>
      <c r="D14" s="6"/>
      <c r="E14" s="6"/>
      <c r="F14" s="6"/>
      <c r="G14" s="6"/>
      <c r="H14" s="6"/>
      <c r="I14" s="6"/>
      <c r="J14" s="6"/>
      <c r="K14" s="6"/>
      <c r="L14" s="6"/>
      <c r="M14" s="6"/>
      <c r="N14" s="6"/>
      <c r="O14" s="6"/>
    </row>
    <row r="15" spans="1:15" x14ac:dyDescent="0.3">
      <c r="A15" s="117" t="s">
        <v>7</v>
      </c>
      <c r="B15" s="117"/>
      <c r="C15" s="117"/>
      <c r="D15" s="117"/>
      <c r="E15" s="117"/>
      <c r="F15" s="117"/>
      <c r="G15" s="117"/>
      <c r="H15" s="117"/>
      <c r="I15" s="117"/>
      <c r="J15" s="117"/>
      <c r="K15" s="117"/>
      <c r="L15" s="117"/>
      <c r="M15" s="117"/>
      <c r="N15" s="117"/>
      <c r="O15" s="117"/>
    </row>
    <row r="16" spans="1:15" x14ac:dyDescent="0.3">
      <c r="A16" s="5"/>
      <c r="B16" s="5"/>
      <c r="C16" s="5"/>
      <c r="D16" s="5"/>
      <c r="E16" s="5"/>
      <c r="F16" s="5"/>
      <c r="G16" s="5"/>
      <c r="H16" s="5"/>
      <c r="I16" s="5"/>
      <c r="J16" s="5"/>
      <c r="K16" s="5"/>
      <c r="L16" s="5"/>
      <c r="M16" s="5"/>
      <c r="N16" s="5"/>
      <c r="O16" s="5"/>
    </row>
    <row r="17" spans="1:15" ht="12.75" customHeight="1" x14ac:dyDescent="0.3">
      <c r="A17" s="117" t="s">
        <v>8</v>
      </c>
      <c r="B17" s="117"/>
      <c r="C17" s="117"/>
      <c r="D17" s="117"/>
      <c r="E17" s="117"/>
      <c r="F17" s="117"/>
      <c r="G17" s="117"/>
      <c r="H17" s="117"/>
      <c r="I17" s="117"/>
      <c r="J17" s="117"/>
      <c r="K17" s="117"/>
      <c r="L17" s="117"/>
      <c r="M17" s="117"/>
      <c r="N17" s="117"/>
      <c r="O17" s="117"/>
    </row>
    <row r="18" spans="1:15" ht="12.75" customHeight="1" x14ac:dyDescent="0.3">
      <c r="A18" s="5"/>
      <c r="B18" s="117" t="s">
        <v>9</v>
      </c>
      <c r="C18" s="117"/>
      <c r="D18" s="117"/>
      <c r="E18" s="117"/>
      <c r="F18" s="117"/>
      <c r="G18" s="117"/>
      <c r="H18" s="117"/>
      <c r="I18" s="117"/>
      <c r="J18" s="117"/>
      <c r="K18" s="117"/>
      <c r="L18" s="117"/>
      <c r="M18" s="117"/>
      <c r="N18" s="117"/>
      <c r="O18" s="117"/>
    </row>
    <row r="19" spans="1:15" ht="12.75" customHeight="1" x14ac:dyDescent="0.3">
      <c r="A19" s="5"/>
      <c r="B19" s="117" t="s">
        <v>10</v>
      </c>
      <c r="C19" s="117"/>
      <c r="D19" s="117"/>
      <c r="E19" s="117"/>
      <c r="F19" s="117"/>
      <c r="G19" s="117"/>
      <c r="H19" s="117"/>
      <c r="I19" s="117"/>
      <c r="J19" s="117"/>
      <c r="K19" s="117"/>
      <c r="L19" s="117"/>
      <c r="M19" s="117"/>
      <c r="N19" s="117"/>
      <c r="O19" s="117"/>
    </row>
    <row r="20" spans="1:15" x14ac:dyDescent="0.3">
      <c r="A20" s="5"/>
      <c r="B20" s="117" t="s">
        <v>11</v>
      </c>
      <c r="C20" s="117"/>
      <c r="D20" s="117"/>
      <c r="E20" s="117"/>
      <c r="F20" s="117"/>
      <c r="G20" s="117"/>
      <c r="H20" s="117"/>
      <c r="I20" s="117"/>
      <c r="J20" s="117"/>
      <c r="K20" s="117"/>
      <c r="L20" s="117"/>
      <c r="M20" s="117"/>
      <c r="N20" s="117"/>
      <c r="O20" s="117"/>
    </row>
    <row r="21" spans="1:15" x14ac:dyDescent="0.3">
      <c r="A21" s="5"/>
      <c r="B21" s="117" t="s">
        <v>12</v>
      </c>
      <c r="C21" s="117"/>
      <c r="D21" s="117"/>
      <c r="E21" s="117"/>
      <c r="F21" s="117"/>
      <c r="G21" s="117"/>
      <c r="H21" s="117"/>
      <c r="I21" s="117"/>
      <c r="J21" s="117"/>
      <c r="K21" s="117"/>
      <c r="L21" s="117"/>
      <c r="M21" s="117"/>
      <c r="N21" s="117"/>
      <c r="O21" s="117"/>
    </row>
    <row r="22" spans="1:15" ht="12.75" customHeight="1" x14ac:dyDescent="0.3">
      <c r="A22" s="5"/>
      <c r="B22" s="117" t="s">
        <v>13</v>
      </c>
      <c r="C22" s="117"/>
      <c r="D22" s="117"/>
      <c r="E22" s="117"/>
      <c r="F22" s="117"/>
      <c r="G22" s="117"/>
      <c r="H22" s="117"/>
      <c r="I22" s="117"/>
      <c r="J22" s="117"/>
      <c r="K22" s="117"/>
      <c r="L22" s="117"/>
      <c r="M22" s="117"/>
      <c r="N22" s="117"/>
      <c r="O22" s="117"/>
    </row>
    <row r="23" spans="1:15" ht="12.75" customHeight="1" x14ac:dyDescent="0.3">
      <c r="A23" s="5"/>
      <c r="B23" s="5"/>
      <c r="C23" s="5"/>
      <c r="D23" s="5"/>
      <c r="E23" s="5"/>
      <c r="F23" s="5"/>
      <c r="G23" s="5"/>
      <c r="H23" s="5"/>
      <c r="I23" s="5"/>
      <c r="J23" s="5"/>
      <c r="K23" s="5"/>
      <c r="L23" s="5"/>
      <c r="M23" s="5"/>
      <c r="N23" s="5"/>
      <c r="O23" s="5"/>
    </row>
    <row r="24" spans="1:15" ht="12.75" customHeight="1" x14ac:dyDescent="0.3">
      <c r="A24" s="117" t="s">
        <v>14</v>
      </c>
      <c r="B24" s="117"/>
      <c r="C24" s="117"/>
      <c r="D24" s="117"/>
      <c r="E24" s="117"/>
      <c r="F24" s="117"/>
      <c r="G24" s="117"/>
      <c r="H24" s="117"/>
      <c r="I24" s="117"/>
      <c r="J24" s="117"/>
      <c r="K24" s="117"/>
      <c r="L24" s="117"/>
      <c r="M24" s="117"/>
      <c r="N24" s="117"/>
      <c r="O24" s="117"/>
    </row>
    <row r="25" spans="1:15" x14ac:dyDescent="0.3">
      <c r="A25" s="5"/>
      <c r="B25" s="5"/>
      <c r="C25" s="5"/>
      <c r="D25" s="5"/>
      <c r="E25" s="5"/>
      <c r="F25" s="5"/>
      <c r="G25" s="5"/>
      <c r="H25" s="5"/>
      <c r="I25" s="5"/>
      <c r="J25" s="5"/>
      <c r="K25" s="5"/>
      <c r="L25" s="5"/>
      <c r="M25" s="5"/>
      <c r="N25" s="5"/>
      <c r="O25" s="5"/>
    </row>
    <row r="26" spans="1:15" ht="12.75" customHeight="1" x14ac:dyDescent="0.3">
      <c r="A26" s="117" t="s">
        <v>15</v>
      </c>
      <c r="B26" s="117"/>
      <c r="C26" s="117"/>
      <c r="D26" s="117"/>
      <c r="E26" s="117"/>
      <c r="F26" s="117"/>
      <c r="G26" s="117"/>
      <c r="H26" s="117"/>
      <c r="I26" s="117"/>
      <c r="J26" s="117"/>
      <c r="K26" s="117"/>
      <c r="L26" s="117"/>
      <c r="M26" s="117"/>
      <c r="N26" s="117"/>
      <c r="O26" s="117"/>
    </row>
    <row r="27" spans="1:15" x14ac:dyDescent="0.3">
      <c r="A27" s="23"/>
      <c r="B27" s="23"/>
      <c r="C27" s="23"/>
      <c r="D27" s="23"/>
      <c r="E27" s="23"/>
      <c r="F27" s="23"/>
      <c r="G27" s="23"/>
      <c r="H27" s="23"/>
      <c r="I27" s="23"/>
      <c r="J27" s="23"/>
      <c r="K27" s="23"/>
      <c r="L27" s="23"/>
      <c r="M27" s="23"/>
      <c r="N27" s="23"/>
      <c r="O27" s="23"/>
    </row>
    <row r="28" spans="1:15" ht="26.25" customHeight="1" x14ac:dyDescent="0.3">
      <c r="A28" s="117" t="s">
        <v>16</v>
      </c>
      <c r="B28" s="117"/>
      <c r="C28" s="117"/>
      <c r="D28" s="117"/>
      <c r="E28" s="117"/>
      <c r="F28" s="117"/>
      <c r="G28" s="117"/>
      <c r="H28" s="117"/>
      <c r="I28" s="117"/>
      <c r="J28" s="117"/>
      <c r="K28" s="117"/>
      <c r="L28" s="117"/>
      <c r="M28" s="117"/>
      <c r="N28" s="117"/>
      <c r="O28" s="117"/>
    </row>
    <row r="29" spans="1:15" ht="12.75" customHeight="1" x14ac:dyDescent="0.3">
      <c r="A29" s="5"/>
      <c r="B29" s="5"/>
      <c r="C29" s="5"/>
      <c r="D29" s="5"/>
      <c r="E29" s="5"/>
      <c r="F29" s="5"/>
      <c r="G29" s="5"/>
      <c r="H29" s="5"/>
      <c r="I29" s="5"/>
      <c r="J29" s="5"/>
      <c r="K29" s="5"/>
      <c r="L29" s="5"/>
      <c r="M29" s="5"/>
      <c r="N29" s="5"/>
      <c r="O29" s="5"/>
    </row>
    <row r="30" spans="1:15" ht="12.75" customHeight="1" x14ac:dyDescent="0.3">
      <c r="A30" s="117" t="s">
        <v>17</v>
      </c>
      <c r="B30" s="117"/>
      <c r="C30" s="117"/>
      <c r="D30" s="117"/>
      <c r="E30" s="117"/>
      <c r="F30" s="117"/>
      <c r="G30" s="117"/>
      <c r="H30" s="117"/>
      <c r="I30" s="117"/>
      <c r="J30" s="117"/>
      <c r="K30" s="117"/>
      <c r="L30" s="117"/>
      <c r="M30" s="117"/>
      <c r="N30" s="117"/>
      <c r="O30" s="117"/>
    </row>
    <row r="31" spans="1:15" x14ac:dyDescent="0.3">
      <c r="A31" s="23"/>
      <c r="B31" s="23"/>
      <c r="C31" s="23"/>
      <c r="D31" s="23"/>
      <c r="E31" s="23"/>
      <c r="F31" s="23"/>
      <c r="G31" s="23"/>
      <c r="H31" s="23"/>
      <c r="I31" s="23"/>
      <c r="J31" s="23"/>
      <c r="K31" s="23"/>
      <c r="L31" s="23"/>
      <c r="M31" s="23"/>
      <c r="N31" s="23"/>
      <c r="O31" s="23"/>
    </row>
    <row r="32" spans="1:15" x14ac:dyDescent="0.3">
      <c r="A32" s="117" t="s">
        <v>18</v>
      </c>
      <c r="B32" s="117"/>
      <c r="C32" s="117"/>
      <c r="D32" s="117"/>
      <c r="E32" s="117"/>
      <c r="F32" s="117"/>
      <c r="G32" s="117"/>
      <c r="H32" s="117"/>
      <c r="I32" s="117"/>
      <c r="J32" s="117"/>
      <c r="K32" s="117"/>
      <c r="L32" s="117"/>
      <c r="M32" s="117"/>
      <c r="N32" s="117"/>
      <c r="O32" s="117"/>
    </row>
    <row r="33" spans="1:15" x14ac:dyDescent="0.3">
      <c r="A33" s="5"/>
      <c r="B33" s="5"/>
      <c r="C33" s="5"/>
      <c r="D33" s="5"/>
      <c r="E33" s="5"/>
      <c r="F33" s="5"/>
      <c r="G33" s="5"/>
      <c r="H33" s="5"/>
      <c r="I33" s="5"/>
      <c r="J33" s="5"/>
      <c r="K33" s="5"/>
      <c r="L33" s="5"/>
      <c r="M33" s="5"/>
      <c r="N33" s="5"/>
      <c r="O33" s="5"/>
    </row>
    <row r="34" spans="1:15" ht="12.75" customHeight="1" x14ac:dyDescent="0.3">
      <c r="A34" s="117" t="s">
        <v>19</v>
      </c>
      <c r="B34" s="117"/>
      <c r="C34" s="117"/>
      <c r="D34" s="117"/>
      <c r="E34" s="117"/>
      <c r="F34" s="117"/>
      <c r="G34" s="117"/>
      <c r="H34" s="117"/>
      <c r="I34" s="117"/>
      <c r="J34" s="117"/>
      <c r="K34" s="117"/>
      <c r="L34" t="str">
        <f>'[1]Prisliste tillæg'!$J$9</f>
        <v>s.53 og s.208</v>
      </c>
      <c r="N34" s="23"/>
      <c r="O34" s="23"/>
    </row>
    <row r="35" spans="1:15" ht="14" thickBot="1" x14ac:dyDescent="0.35">
      <c r="A35" s="5"/>
      <c r="B35" s="5"/>
      <c r="C35" s="5"/>
      <c r="D35" s="5"/>
      <c r="E35" s="5"/>
      <c r="F35" s="5"/>
      <c r="G35" s="5"/>
      <c r="H35" s="5"/>
      <c r="I35" s="5"/>
      <c r="J35" s="5"/>
      <c r="K35" s="5"/>
      <c r="L35" s="5"/>
      <c r="M35" s="5"/>
      <c r="N35" s="5"/>
      <c r="O35" s="5"/>
    </row>
    <row r="36" spans="1:15" ht="14" thickBot="1" x14ac:dyDescent="0.35">
      <c r="A36" s="23"/>
      <c r="B36" s="114" t="s">
        <v>20</v>
      </c>
      <c r="C36" s="115"/>
      <c r="D36" s="115"/>
      <c r="E36" s="115"/>
      <c r="F36" s="115"/>
      <c r="G36" s="115"/>
      <c r="H36" s="115"/>
      <c r="I36" s="115"/>
      <c r="J36" s="115"/>
      <c r="K36" s="115"/>
      <c r="L36" s="115"/>
      <c r="M36" s="115"/>
      <c r="N36" s="115"/>
      <c r="O36" s="116"/>
    </row>
    <row r="37" spans="1:15" ht="25.5" x14ac:dyDescent="0.3">
      <c r="B37" s="57" t="s">
        <v>21</v>
      </c>
      <c r="C37" s="14"/>
      <c r="D37" s="113" t="s">
        <v>22</v>
      </c>
      <c r="E37" s="14"/>
      <c r="F37" s="14"/>
      <c r="G37" s="113" t="s">
        <v>22</v>
      </c>
      <c r="H37" s="14"/>
      <c r="I37" s="14"/>
      <c r="J37" s="113" t="s">
        <v>22</v>
      </c>
      <c r="K37" s="14"/>
      <c r="L37" s="14"/>
      <c r="M37" s="113" t="s">
        <v>22</v>
      </c>
      <c r="N37" s="15"/>
      <c r="O37" s="3"/>
    </row>
    <row r="38" spans="1:15" x14ac:dyDescent="0.3">
      <c r="B38" s="16"/>
      <c r="C38" s="7"/>
      <c r="D38" s="9"/>
      <c r="E38" s="9"/>
      <c r="F38" s="9"/>
      <c r="G38" s="10"/>
      <c r="H38" s="11"/>
      <c r="I38" s="11"/>
      <c r="J38" s="12"/>
      <c r="K38" s="12"/>
      <c r="L38" s="12"/>
      <c r="M38" s="8"/>
      <c r="N38" s="8"/>
      <c r="O38" s="4"/>
    </row>
    <row r="39" spans="1:15" ht="25.5" x14ac:dyDescent="0.3">
      <c r="B39" s="16"/>
      <c r="C39" s="7"/>
      <c r="D39" s="9"/>
      <c r="E39" s="36" t="s">
        <v>23</v>
      </c>
      <c r="F39" s="9"/>
      <c r="G39" s="40"/>
      <c r="H39" s="41" t="s">
        <v>24</v>
      </c>
      <c r="I39" s="40"/>
      <c r="J39" s="47"/>
      <c r="K39" s="49" t="s">
        <v>25</v>
      </c>
      <c r="L39" s="47"/>
      <c r="M39" s="8"/>
      <c r="N39" s="37" t="s">
        <v>26</v>
      </c>
      <c r="O39" s="45"/>
    </row>
    <row r="40" spans="1:15" ht="25" x14ac:dyDescent="0.3">
      <c r="B40" s="17" t="s">
        <v>27</v>
      </c>
      <c r="C40" s="13"/>
      <c r="D40" s="9"/>
      <c r="E40" s="2"/>
      <c r="F40" s="9"/>
      <c r="G40" s="40"/>
      <c r="H40" s="42"/>
      <c r="I40" s="40"/>
      <c r="J40" s="47"/>
      <c r="K40" s="50"/>
      <c r="L40" s="47"/>
      <c r="M40" s="8"/>
      <c r="N40" s="46"/>
      <c r="O40" s="45"/>
    </row>
    <row r="41" spans="1:15" x14ac:dyDescent="0.3">
      <c r="B41" s="16" t="s">
        <v>28</v>
      </c>
      <c r="C41" s="7"/>
      <c r="D41" s="105">
        <v>1</v>
      </c>
      <c r="E41" s="83">
        <f>'1'!$K$16</f>
        <v>79.952585136276667</v>
      </c>
      <c r="F41" s="9" t="s">
        <v>29</v>
      </c>
      <c r="G41" s="106">
        <f>D49+1</f>
        <v>6</v>
      </c>
      <c r="H41" s="85">
        <f>'6'!$K$16</f>
        <v>72.423975952238166</v>
      </c>
      <c r="I41" s="40" t="s">
        <v>29</v>
      </c>
      <c r="J41" s="107">
        <f>G49+1</f>
        <v>11</v>
      </c>
      <c r="K41" s="88">
        <f>'11'!$K$16</f>
        <v>69.966289483068579</v>
      </c>
      <c r="L41" s="47" t="s">
        <v>29</v>
      </c>
      <c r="M41" s="108">
        <f>J49+1</f>
        <v>16</v>
      </c>
      <c r="N41" s="89">
        <f>'16'!$K$16</f>
        <v>67.508603013898977</v>
      </c>
      <c r="O41" s="18" t="s">
        <v>29</v>
      </c>
    </row>
    <row r="42" spans="1:15" x14ac:dyDescent="0.3">
      <c r="B42" s="16"/>
      <c r="C42" s="7"/>
      <c r="D42" s="9"/>
      <c r="E42" s="38"/>
      <c r="F42" s="9"/>
      <c r="G42" s="40"/>
      <c r="H42" s="85"/>
      <c r="I42" s="40"/>
      <c r="J42" s="47"/>
      <c r="K42" s="51"/>
      <c r="L42" s="47"/>
      <c r="M42" s="8"/>
      <c r="N42" s="39"/>
      <c r="O42" s="18"/>
    </row>
    <row r="43" spans="1:15" x14ac:dyDescent="0.3">
      <c r="B43" s="16" t="s">
        <v>30</v>
      </c>
      <c r="C43" s="7"/>
      <c r="D43" s="105">
        <f>D41+1</f>
        <v>2</v>
      </c>
      <c r="E43" s="83">
        <f>'2'!$K$16</f>
        <v>62.893959643517249</v>
      </c>
      <c r="F43" s="9" t="s">
        <v>29</v>
      </c>
      <c r="G43" s="106">
        <f>G41+1</f>
        <v>7</v>
      </c>
      <c r="H43" s="85">
        <f>'7'!$K$16</f>
        <v>55.365350459478748</v>
      </c>
      <c r="I43" s="40" t="s">
        <v>29</v>
      </c>
      <c r="J43" s="107">
        <f>J41+1</f>
        <v>12</v>
      </c>
      <c r="K43" s="88">
        <f>'12'!$K$16</f>
        <v>52.90766399030916</v>
      </c>
      <c r="L43" s="47" t="s">
        <v>29</v>
      </c>
      <c r="M43" s="108">
        <f>M41+1</f>
        <v>17</v>
      </c>
      <c r="N43" s="89">
        <f>'17'!$K$16</f>
        <v>50.449977521139552</v>
      </c>
      <c r="O43" s="18" t="s">
        <v>29</v>
      </c>
    </row>
    <row r="44" spans="1:15" x14ac:dyDescent="0.3">
      <c r="B44" s="16"/>
      <c r="C44" s="7"/>
      <c r="D44" s="9"/>
      <c r="E44" s="38"/>
      <c r="F44" s="9"/>
      <c r="G44" s="40"/>
      <c r="H44" s="43"/>
      <c r="I44" s="40"/>
      <c r="J44" s="47"/>
      <c r="K44" s="51"/>
      <c r="L44" s="47"/>
      <c r="M44" s="8"/>
      <c r="N44" s="39"/>
      <c r="O44" s="18"/>
    </row>
    <row r="45" spans="1:15" x14ac:dyDescent="0.3">
      <c r="B45" s="16" t="s">
        <v>31</v>
      </c>
      <c r="C45" s="7"/>
      <c r="D45" s="105">
        <f>D43+1</f>
        <v>3</v>
      </c>
      <c r="E45" s="83">
        <f>'3'!$K$16</f>
        <v>59.482234544965372</v>
      </c>
      <c r="F45" s="9" t="s">
        <v>29</v>
      </c>
      <c r="G45" s="106">
        <f>G43+1</f>
        <v>8</v>
      </c>
      <c r="H45" s="85">
        <f>'8'!$K$16</f>
        <v>51.953625360926864</v>
      </c>
      <c r="I45" s="40" t="s">
        <v>29</v>
      </c>
      <c r="J45" s="107">
        <f>J43+1</f>
        <v>13</v>
      </c>
      <c r="K45" s="88">
        <f>'13'!$K$16</f>
        <v>49.49593889175727</v>
      </c>
      <c r="L45" s="47" t="s">
        <v>29</v>
      </c>
      <c r="M45" s="108">
        <f>M43+1</f>
        <v>18</v>
      </c>
      <c r="N45" s="89">
        <f>'18'!$K$16</f>
        <v>47.038252422587675</v>
      </c>
      <c r="O45" s="18" t="s">
        <v>29</v>
      </c>
    </row>
    <row r="46" spans="1:15" x14ac:dyDescent="0.3">
      <c r="B46" s="16"/>
      <c r="C46" s="7"/>
      <c r="D46" s="9"/>
      <c r="E46" s="38"/>
      <c r="F46" s="38"/>
      <c r="G46" s="40"/>
      <c r="H46" s="43"/>
      <c r="I46" s="43"/>
      <c r="J46" s="47"/>
      <c r="K46" s="51"/>
      <c r="L46" s="51"/>
      <c r="M46" s="8"/>
      <c r="N46" s="39"/>
      <c r="O46" s="45"/>
    </row>
    <row r="47" spans="1:15" x14ac:dyDescent="0.3">
      <c r="B47" s="16" t="s">
        <v>32</v>
      </c>
      <c r="C47" s="7"/>
      <c r="D47" s="105">
        <f>D45+1</f>
        <v>4</v>
      </c>
      <c r="E47" s="83">
        <f>'4'!$K$16</f>
        <v>56.923440721051463</v>
      </c>
      <c r="F47" s="9" t="s">
        <v>29</v>
      </c>
      <c r="G47" s="106">
        <f>G45+1</f>
        <v>9</v>
      </c>
      <c r="H47" s="85">
        <f>'9'!$K$16</f>
        <v>49.394831537012948</v>
      </c>
      <c r="I47" s="40" t="s">
        <v>29</v>
      </c>
      <c r="J47" s="107">
        <f>J45+1</f>
        <v>14</v>
      </c>
      <c r="K47" s="88">
        <f>'14'!$K$16</f>
        <v>46.93714506784336</v>
      </c>
      <c r="L47" s="47" t="s">
        <v>29</v>
      </c>
      <c r="M47" s="108">
        <f>M45+1</f>
        <v>19</v>
      </c>
      <c r="N47" s="89">
        <f>'9'!$K$16</f>
        <v>49.394831537012948</v>
      </c>
      <c r="O47" s="18" t="s">
        <v>29</v>
      </c>
    </row>
    <row r="48" spans="1:15" x14ac:dyDescent="0.3">
      <c r="B48" s="16"/>
      <c r="C48" s="7"/>
      <c r="D48" s="9"/>
      <c r="E48" s="38"/>
      <c r="F48" s="9"/>
      <c r="G48" s="40"/>
      <c r="H48" s="43"/>
      <c r="I48" s="40"/>
      <c r="J48" s="47"/>
      <c r="K48" s="51"/>
      <c r="L48" s="47"/>
      <c r="M48" s="8"/>
      <c r="N48" s="39"/>
      <c r="O48" s="18"/>
    </row>
    <row r="49" spans="1:15" ht="14" thickBot="1" x14ac:dyDescent="0.35">
      <c r="B49" s="19" t="s">
        <v>33</v>
      </c>
      <c r="C49" s="20"/>
      <c r="D49" s="109">
        <f>D47+1</f>
        <v>5</v>
      </c>
      <c r="E49" s="84">
        <f>'5'!$K$16</f>
        <v>55.644043809094512</v>
      </c>
      <c r="F49" s="21" t="s">
        <v>29</v>
      </c>
      <c r="G49" s="110">
        <f>G47+1</f>
        <v>10</v>
      </c>
      <c r="H49" s="86">
        <f>'10'!$K$16</f>
        <v>48.115434625055997</v>
      </c>
      <c r="I49" s="44" t="s">
        <v>29</v>
      </c>
      <c r="J49" s="111">
        <f>J47+1</f>
        <v>15</v>
      </c>
      <c r="K49" s="87">
        <f>'15'!$K$16</f>
        <v>45.657748155886402</v>
      </c>
      <c r="L49" s="48" t="s">
        <v>29</v>
      </c>
      <c r="M49" s="112">
        <f>M47+1</f>
        <v>20</v>
      </c>
      <c r="N49" s="90">
        <f>'20'!$K$16</f>
        <v>43.200061686716808</v>
      </c>
      <c r="O49" s="22" t="s">
        <v>29</v>
      </c>
    </row>
    <row r="50" spans="1:15" x14ac:dyDescent="0.3">
      <c r="A50" s="1"/>
      <c r="B50" s="1"/>
      <c r="C50" s="1"/>
      <c r="D50" s="1"/>
      <c r="E50" s="1"/>
      <c r="F50" s="1"/>
      <c r="G50" s="1"/>
      <c r="H50" s="1"/>
      <c r="I50" s="1"/>
      <c r="J50" s="1"/>
      <c r="K50" s="1"/>
      <c r="L50" s="1"/>
      <c r="M50" s="1"/>
    </row>
    <row r="51" spans="1:15" ht="14" thickBot="1" x14ac:dyDescent="0.35">
      <c r="A51" s="1"/>
      <c r="B51" s="1"/>
      <c r="C51" s="1"/>
      <c r="D51" s="1"/>
      <c r="E51" s="1"/>
      <c r="F51" s="1"/>
      <c r="G51" s="1"/>
      <c r="H51" s="1"/>
      <c r="I51" s="1"/>
      <c r="J51" s="1"/>
      <c r="K51" s="1"/>
      <c r="L51" s="1"/>
      <c r="M51" s="1"/>
    </row>
    <row r="52" spans="1:15" ht="14" thickBot="1" x14ac:dyDescent="0.35">
      <c r="B52" s="114" t="s">
        <v>34</v>
      </c>
      <c r="C52" s="115"/>
      <c r="D52" s="115"/>
      <c r="E52" s="115"/>
      <c r="F52" s="115"/>
      <c r="G52" s="115"/>
      <c r="H52" s="115"/>
      <c r="I52" s="115"/>
      <c r="J52" s="115"/>
      <c r="K52" s="115"/>
      <c r="L52" s="115"/>
      <c r="M52" s="115"/>
      <c r="N52" s="115"/>
      <c r="O52" s="116"/>
    </row>
    <row r="53" spans="1:15" ht="25.5" x14ac:dyDescent="0.3">
      <c r="B53" s="57" t="s">
        <v>35</v>
      </c>
      <c r="C53" s="14"/>
      <c r="D53" s="113" t="s">
        <v>22</v>
      </c>
      <c r="E53" s="14"/>
      <c r="F53" s="14"/>
      <c r="G53" s="113" t="s">
        <v>22</v>
      </c>
      <c r="H53" s="14"/>
      <c r="I53" s="14"/>
      <c r="J53" s="113" t="s">
        <v>22</v>
      </c>
      <c r="K53" s="14"/>
      <c r="L53" s="14"/>
      <c r="M53" s="113" t="s">
        <v>22</v>
      </c>
      <c r="N53" s="15"/>
      <c r="O53" s="3"/>
    </row>
    <row r="54" spans="1:15" x14ac:dyDescent="0.3">
      <c r="B54" s="16"/>
      <c r="C54" s="7"/>
      <c r="D54" s="9"/>
      <c r="E54" s="9"/>
      <c r="F54" s="9"/>
      <c r="G54" s="10"/>
      <c r="H54" s="11"/>
      <c r="I54" s="11"/>
      <c r="J54" s="12"/>
      <c r="K54" s="12"/>
      <c r="L54" s="12"/>
      <c r="M54" s="8"/>
      <c r="N54" s="8"/>
      <c r="O54" s="4"/>
    </row>
    <row r="55" spans="1:15" ht="25.5" x14ac:dyDescent="0.3">
      <c r="B55" s="16"/>
      <c r="C55" s="7"/>
      <c r="D55" s="9"/>
      <c r="E55" s="36" t="s">
        <v>23</v>
      </c>
      <c r="F55" s="9"/>
      <c r="G55" s="40"/>
      <c r="H55" s="41" t="s">
        <v>24</v>
      </c>
      <c r="I55" s="40"/>
      <c r="J55" s="47"/>
      <c r="K55" s="49" t="s">
        <v>25</v>
      </c>
      <c r="L55" s="47"/>
      <c r="M55" s="8"/>
      <c r="N55" s="37" t="s">
        <v>26</v>
      </c>
      <c r="O55" s="45"/>
    </row>
    <row r="56" spans="1:15" ht="25" x14ac:dyDescent="0.3">
      <c r="B56" s="17" t="s">
        <v>27</v>
      </c>
      <c r="C56" s="13"/>
      <c r="D56" s="9"/>
      <c r="E56" s="2"/>
      <c r="F56" s="9"/>
      <c r="G56" s="40"/>
      <c r="H56" s="42"/>
      <c r="I56" s="40"/>
      <c r="J56" s="47"/>
      <c r="K56" s="50"/>
      <c r="L56" s="47"/>
      <c r="M56" s="8"/>
      <c r="N56" s="46"/>
      <c r="O56" s="45"/>
    </row>
    <row r="57" spans="1:15" x14ac:dyDescent="0.3">
      <c r="B57" s="16" t="s">
        <v>28</v>
      </c>
      <c r="C57" s="7"/>
      <c r="D57" s="105">
        <v>1</v>
      </c>
      <c r="E57" s="83">
        <f>'1'!$K$26</f>
        <v>129.24630931854531</v>
      </c>
      <c r="F57" s="9" t="s">
        <v>29</v>
      </c>
      <c r="G57" s="106">
        <f>D65+1</f>
        <v>6</v>
      </c>
      <c r="H57" s="85">
        <f>'6'!$K$26</f>
        <v>121.87324991103651</v>
      </c>
      <c r="I57" s="40" t="s">
        <v>29</v>
      </c>
      <c r="J57" s="107">
        <f>G65+1</f>
        <v>11</v>
      </c>
      <c r="K57" s="88">
        <f>'11'!$K$26</f>
        <v>119.41556344186694</v>
      </c>
      <c r="L57" s="47" t="s">
        <v>29</v>
      </c>
      <c r="M57" s="108">
        <f>J65+1</f>
        <v>16</v>
      </c>
      <c r="N57" s="89">
        <f>'16'!$K$26</f>
        <v>116.9734319503503</v>
      </c>
      <c r="O57" s="18" t="s">
        <v>29</v>
      </c>
    </row>
    <row r="58" spans="1:15" x14ac:dyDescent="0.3">
      <c r="B58" s="16"/>
      <c r="C58" s="7"/>
      <c r="D58" s="9"/>
      <c r="E58" s="38"/>
      <c r="F58" s="9"/>
      <c r="G58" s="40"/>
      <c r="H58" s="85"/>
      <c r="I58" s="40"/>
      <c r="J58" s="47"/>
      <c r="K58" s="51"/>
      <c r="L58" s="47"/>
      <c r="M58" s="8"/>
      <c r="N58" s="39"/>
      <c r="O58" s="18"/>
    </row>
    <row r="59" spans="1:15" x14ac:dyDescent="0.3">
      <c r="B59" s="16" t="s">
        <v>30</v>
      </c>
      <c r="C59" s="7"/>
      <c r="D59" s="105">
        <f>D57+1</f>
        <v>2</v>
      </c>
      <c r="E59" s="83">
        <f>'2'!$K$26</f>
        <v>112.18768382578587</v>
      </c>
      <c r="F59" s="9" t="s">
        <v>29</v>
      </c>
      <c r="G59" s="106">
        <f>G57+1</f>
        <v>7</v>
      </c>
      <c r="H59" s="85">
        <f>'7'!$K$26</f>
        <v>104.81462441827711</v>
      </c>
      <c r="I59" s="40" t="s">
        <v>29</v>
      </c>
      <c r="J59" s="107">
        <f>J57+1</f>
        <v>12</v>
      </c>
      <c r="K59" s="88">
        <f>'12'!$K$26</f>
        <v>102.3569379491075</v>
      </c>
      <c r="L59" s="47" t="s">
        <v>29</v>
      </c>
      <c r="M59" s="108">
        <f>M57+1</f>
        <v>17</v>
      </c>
      <c r="N59" s="89">
        <f>'17'!$K$26</f>
        <v>99.914806457590885</v>
      </c>
      <c r="O59" s="18" t="s">
        <v>29</v>
      </c>
    </row>
    <row r="60" spans="1:15" x14ac:dyDescent="0.3">
      <c r="B60" s="16"/>
      <c r="C60" s="7"/>
      <c r="D60" s="9"/>
      <c r="E60" s="38"/>
      <c r="F60" s="9"/>
      <c r="G60" s="40"/>
      <c r="H60" s="43"/>
      <c r="I60" s="40"/>
      <c r="J60" s="47"/>
      <c r="K60" s="51"/>
      <c r="L60" s="47"/>
      <c r="M60" s="8"/>
      <c r="N60" s="39"/>
      <c r="O60" s="18"/>
    </row>
    <row r="61" spans="1:15" x14ac:dyDescent="0.3">
      <c r="B61" s="16" t="s">
        <v>31</v>
      </c>
      <c r="C61" s="7"/>
      <c r="D61" s="105">
        <f>D59+1</f>
        <v>3</v>
      </c>
      <c r="E61" s="83">
        <f>'3'!$K$26</f>
        <v>108.77595872723401</v>
      </c>
      <c r="F61" s="9" t="s">
        <v>29</v>
      </c>
      <c r="G61" s="106">
        <f>G59+1</f>
        <v>8</v>
      </c>
      <c r="H61" s="85">
        <f>'8'!$K$26</f>
        <v>101.40289931972521</v>
      </c>
      <c r="I61" s="40" t="s">
        <v>29</v>
      </c>
      <c r="J61" s="107">
        <f>J59+1</f>
        <v>13</v>
      </c>
      <c r="K61" s="88">
        <f>'13'!$K$26</f>
        <v>98.94521285055562</v>
      </c>
      <c r="L61" s="47" t="s">
        <v>29</v>
      </c>
      <c r="M61" s="108">
        <f>M59+1</f>
        <v>18</v>
      </c>
      <c r="N61" s="89">
        <f>'18'!$K$26</f>
        <v>96.503081359039001</v>
      </c>
      <c r="O61" s="18" t="s">
        <v>29</v>
      </c>
    </row>
    <row r="62" spans="1:15" x14ac:dyDescent="0.3">
      <c r="B62" s="16"/>
      <c r="C62" s="7"/>
      <c r="D62" s="9"/>
      <c r="E62" s="38"/>
      <c r="F62" s="38"/>
      <c r="G62" s="40"/>
      <c r="H62" s="43"/>
      <c r="I62" s="43"/>
      <c r="J62" s="47"/>
      <c r="K62" s="51"/>
      <c r="L62" s="51"/>
      <c r="M62" s="8"/>
      <c r="N62" s="39"/>
      <c r="O62" s="45"/>
    </row>
    <row r="63" spans="1:15" x14ac:dyDescent="0.3">
      <c r="B63" s="16" t="s">
        <v>32</v>
      </c>
      <c r="C63" s="7"/>
      <c r="D63" s="105">
        <f>D61+1</f>
        <v>4</v>
      </c>
      <c r="E63" s="83">
        <f>'4'!$K$26</f>
        <v>106.21716490332008</v>
      </c>
      <c r="F63" s="9" t="s">
        <v>29</v>
      </c>
      <c r="G63" s="106">
        <f>G61+1</f>
        <v>9</v>
      </c>
      <c r="H63" s="85">
        <f>'9'!$K$26</f>
        <v>98.844105495811306</v>
      </c>
      <c r="I63" s="40" t="s">
        <v>29</v>
      </c>
      <c r="J63" s="107">
        <f>J61+1</f>
        <v>14</v>
      </c>
      <c r="K63" s="88">
        <f>'14'!$K$26</f>
        <v>96.386419026641718</v>
      </c>
      <c r="L63" s="47" t="s">
        <v>29</v>
      </c>
      <c r="M63" s="108">
        <f>M61+1</f>
        <v>19</v>
      </c>
      <c r="N63" s="89">
        <f>'9'!$K$26</f>
        <v>98.844105495811306</v>
      </c>
      <c r="O63" s="18" t="s">
        <v>29</v>
      </c>
    </row>
    <row r="64" spans="1:15" x14ac:dyDescent="0.3">
      <c r="B64" s="16"/>
      <c r="C64" s="7"/>
      <c r="D64" s="9"/>
      <c r="E64" s="38"/>
      <c r="F64" s="9"/>
      <c r="G64" s="40"/>
      <c r="H64" s="43"/>
      <c r="I64" s="40"/>
      <c r="J64" s="47"/>
      <c r="K64" s="51"/>
      <c r="L64" s="47"/>
      <c r="M64" s="8"/>
      <c r="N64" s="39"/>
      <c r="O64" s="18"/>
    </row>
    <row r="65" spans="2:15" ht="14" thickBot="1" x14ac:dyDescent="0.35">
      <c r="B65" s="19" t="s">
        <v>33</v>
      </c>
      <c r="C65" s="20"/>
      <c r="D65" s="109">
        <f>D63+1</f>
        <v>5</v>
      </c>
      <c r="E65" s="84">
        <f>'5'!$K$26</f>
        <v>104.93776799136315</v>
      </c>
      <c r="F65" s="21" t="s">
        <v>29</v>
      </c>
      <c r="G65" s="110">
        <f>G63+1</f>
        <v>10</v>
      </c>
      <c r="H65" s="86">
        <f>'10'!$K$26</f>
        <v>97.56470858385434</v>
      </c>
      <c r="I65" s="44" t="s">
        <v>29</v>
      </c>
      <c r="J65" s="111">
        <f>J63+1</f>
        <v>15</v>
      </c>
      <c r="K65" s="87">
        <f>'15'!$K$26</f>
        <v>95.107022114684753</v>
      </c>
      <c r="L65" s="48" t="s">
        <v>29</v>
      </c>
      <c r="M65" s="112">
        <f>M63+1</f>
        <v>20</v>
      </c>
      <c r="N65" s="90">
        <f>'20'!$K$26</f>
        <v>92.664890623168134</v>
      </c>
      <c r="O65" s="22" t="s">
        <v>29</v>
      </c>
    </row>
    <row r="67" spans="2:15" ht="14" thickBot="1" x14ac:dyDescent="0.35"/>
    <row r="68" spans="2:15" ht="14" thickBot="1" x14ac:dyDescent="0.35">
      <c r="B68" s="66" t="s">
        <v>36</v>
      </c>
    </row>
    <row r="69" spans="2:15" x14ac:dyDescent="0.3">
      <c r="B69" s="136" t="s">
        <v>37</v>
      </c>
      <c r="C69" s="67"/>
      <c r="D69" s="138" t="s">
        <v>38</v>
      </c>
      <c r="E69" s="139"/>
      <c r="F69" s="68">
        <v>2017</v>
      </c>
      <c r="G69" s="69"/>
      <c r="H69" s="70">
        <f>OpdateretÅrstal</f>
        <v>2025</v>
      </c>
    </row>
    <row r="70" spans="2:15" ht="14" thickBot="1" x14ac:dyDescent="0.35">
      <c r="B70" s="137"/>
      <c r="C70" s="71"/>
      <c r="D70" s="140"/>
      <c r="E70" s="141"/>
      <c r="F70" s="72" t="s">
        <v>39</v>
      </c>
      <c r="G70" s="73" t="s">
        <v>40</v>
      </c>
      <c r="H70" s="74" t="s">
        <v>39</v>
      </c>
    </row>
    <row r="71" spans="2:15" ht="16.5" x14ac:dyDescent="0.35">
      <c r="B71" s="75" t="s">
        <v>41</v>
      </c>
      <c r="C71" s="76" t="s">
        <v>42</v>
      </c>
      <c r="D71" s="142" t="s">
        <v>43</v>
      </c>
      <c r="E71" s="142"/>
      <c r="F71" s="77">
        <v>9.49</v>
      </c>
      <c r="G71" s="78" t="s">
        <v>44</v>
      </c>
      <c r="H71" s="59">
        <f>F71*(VLOOKUP(OpdateretÅrstal,Prislistetillæg!$A$4:$C$61,3,FALSE)/VLOOKUP(Produktionsår_2,Prislistetillæg!$A$5:$C$61,3,FALSE))</f>
        <v>14.761673792670537</v>
      </c>
    </row>
    <row r="72" spans="2:15" ht="16.5" x14ac:dyDescent="0.35">
      <c r="B72" s="75" t="s">
        <v>45</v>
      </c>
      <c r="C72" s="79" t="s">
        <v>42</v>
      </c>
      <c r="D72" s="122" t="s">
        <v>46</v>
      </c>
      <c r="E72" s="122"/>
      <c r="F72" s="25">
        <v>13.86</v>
      </c>
      <c r="G72" s="80" t="s">
        <v>44</v>
      </c>
      <c r="H72" s="59">
        <f>F72*(VLOOKUP(OpdateretÅrstal,Prislistetillæg!$A$4:$C$61,3,FALSE)/VLOOKUP(Produktionsår_2,Prislistetillæg!$A$5:$C$61,3,FALSE))</f>
        <v>21.55919902701935</v>
      </c>
    </row>
    <row r="73" spans="2:15" ht="16.5" x14ac:dyDescent="0.35">
      <c r="B73" s="75" t="s">
        <v>47</v>
      </c>
      <c r="C73" s="79" t="s">
        <v>42</v>
      </c>
      <c r="D73" s="122" t="s">
        <v>48</v>
      </c>
      <c r="E73" s="122"/>
      <c r="F73" s="25">
        <v>21.48</v>
      </c>
      <c r="G73" s="80" t="s">
        <v>44</v>
      </c>
      <c r="H73" s="59">
        <f>F73*(VLOOKUP(OpdateretÅrstal,Prislistetillæg!$A$4:$C$61,3,FALSE)/VLOOKUP(Produktionsår_2,Prislistetillæg!$A$5:$C$61,3,FALSE))</f>
        <v>33.412091998584103</v>
      </c>
    </row>
    <row r="74" spans="2:15" ht="16.5" x14ac:dyDescent="0.35">
      <c r="B74" s="75" t="s">
        <v>49</v>
      </c>
      <c r="C74" s="79" t="s">
        <v>42</v>
      </c>
      <c r="D74" s="122" t="s">
        <v>50</v>
      </c>
      <c r="E74" s="122"/>
      <c r="F74" s="25">
        <v>39.71</v>
      </c>
      <c r="G74" s="80" t="s">
        <v>44</v>
      </c>
      <c r="H74" s="59">
        <f>F74*(VLOOKUP(OpdateretÅrstal,Prislistetillæg!$A$4:$C$61,3,FALSE)/VLOOKUP(Produktionsår_2,Prislistetillæg!$A$5:$C$61,3,FALSE))</f>
        <v>61.768816259952267</v>
      </c>
    </row>
    <row r="75" spans="2:15" ht="17" thickBot="1" x14ac:dyDescent="0.4">
      <c r="B75" s="75" t="s">
        <v>51</v>
      </c>
      <c r="C75" s="81" t="s">
        <v>52</v>
      </c>
      <c r="D75" s="123" t="s">
        <v>50</v>
      </c>
      <c r="E75" s="123"/>
      <c r="F75" s="58">
        <v>7.94</v>
      </c>
      <c r="G75" s="82" t="s">
        <v>53</v>
      </c>
      <c r="H75" s="59">
        <f>F75*(VLOOKUP(OpdateretÅrstal,Prislistetillæg!$A$4:$C$61,3,FALSE)/VLOOKUP(Produktionsår_2,Prislistetillæg!$A$5:$C$61,3,FALSE))</f>
        <v>12.35065225645986</v>
      </c>
    </row>
    <row r="76" spans="2:15" x14ac:dyDescent="0.3">
      <c r="B76" s="124" t="s">
        <v>54</v>
      </c>
      <c r="C76" s="125"/>
      <c r="D76" s="125"/>
      <c r="E76" s="125"/>
      <c r="F76" s="125"/>
      <c r="G76" s="125"/>
      <c r="H76" s="126"/>
    </row>
    <row r="77" spans="2:15" ht="14" thickBot="1" x14ac:dyDescent="0.35">
      <c r="B77" s="127"/>
      <c r="C77" s="128"/>
      <c r="D77" s="128"/>
      <c r="E77" s="128"/>
      <c r="F77" s="128"/>
      <c r="G77" s="128"/>
      <c r="H77" s="129"/>
    </row>
    <row r="78" spans="2:15" x14ac:dyDescent="0.3">
      <c r="B78" s="143" t="s">
        <v>55</v>
      </c>
      <c r="C78" s="144"/>
      <c r="D78" s="144"/>
      <c r="E78" s="144"/>
      <c r="F78" s="144"/>
      <c r="G78" s="144"/>
      <c r="H78" s="145"/>
    </row>
    <row r="79" spans="2:15" ht="14" thickBot="1" x14ac:dyDescent="0.35">
      <c r="B79" s="146"/>
      <c r="C79" s="147"/>
      <c r="D79" s="147"/>
      <c r="E79" s="147"/>
      <c r="F79" s="147"/>
      <c r="G79" s="147"/>
      <c r="H79" s="148"/>
    </row>
    <row r="80" spans="2:15" x14ac:dyDescent="0.3">
      <c r="B80" s="130" t="s">
        <v>56</v>
      </c>
      <c r="C80" s="131"/>
      <c r="D80" s="131"/>
      <c r="E80" s="131"/>
      <c r="F80" s="131"/>
      <c r="G80" s="131"/>
      <c r="H80" s="132"/>
    </row>
    <row r="81" spans="2:8" ht="14" thickBot="1" x14ac:dyDescent="0.35">
      <c r="B81" s="133"/>
      <c r="C81" s="134"/>
      <c r="D81" s="134"/>
      <c r="E81" s="134"/>
      <c r="F81" s="134"/>
      <c r="G81" s="134"/>
      <c r="H81" s="135"/>
    </row>
  </sheetData>
  <mergeCells count="31">
    <mergeCell ref="D74:E74"/>
    <mergeCell ref="D75:E75"/>
    <mergeCell ref="B76:H77"/>
    <mergeCell ref="B80:H81"/>
    <mergeCell ref="B69:B70"/>
    <mergeCell ref="D69:E70"/>
    <mergeCell ref="D71:E71"/>
    <mergeCell ref="D72:E72"/>
    <mergeCell ref="D73:E73"/>
    <mergeCell ref="B78:H79"/>
    <mergeCell ref="A12:O13"/>
    <mergeCell ref="A26:O26"/>
    <mergeCell ref="A2:O3"/>
    <mergeCell ref="A9:O10"/>
    <mergeCell ref="A15:O15"/>
    <mergeCell ref="B18:O18"/>
    <mergeCell ref="B20:O20"/>
    <mergeCell ref="B21:O21"/>
    <mergeCell ref="A17:O17"/>
    <mergeCell ref="A5:O5"/>
    <mergeCell ref="A6:O6"/>
    <mergeCell ref="A7:J7"/>
    <mergeCell ref="B19:O19"/>
    <mergeCell ref="B52:O52"/>
    <mergeCell ref="B36:O36"/>
    <mergeCell ref="A32:O32"/>
    <mergeCell ref="B22:O22"/>
    <mergeCell ref="A30:O30"/>
    <mergeCell ref="A28:O28"/>
    <mergeCell ref="A24:O24"/>
    <mergeCell ref="A34:K34"/>
  </mergeCells>
  <hyperlinks>
    <hyperlink ref="D41" location="'1'!A1" display="'1'!A1" xr:uid="{2DAB2154-88D3-474D-8106-EB4D8F1ECE91}"/>
    <hyperlink ref="G41" location="'6'!A1" display="'6'!A1" xr:uid="{87A31294-EDDB-48EF-AC5A-BC4A0E702A53}"/>
    <hyperlink ref="J41" location="'11'!A1" display="'11'!A1" xr:uid="{1E20831C-CD09-4542-BFBA-07EA13941B8B}"/>
    <hyperlink ref="M41" location="'16'!A1" display="'16'!A1" xr:uid="{BC95872C-C499-4D47-86C7-83049D961131}"/>
    <hyperlink ref="D43" location="'2'!A1" display="'2'!A1" xr:uid="{C607A6A5-E2C8-4F62-AF9A-BE5EECA70163}"/>
    <hyperlink ref="G43" location="'7'!A1" display="'7'!A1" xr:uid="{ACBAD30D-D36D-4A75-A882-989D2E35F2C0}"/>
    <hyperlink ref="J43" location="'12'!A1" display="'12'!A1" xr:uid="{F5598E51-D4CE-4F7B-B5A3-687BCA6884CB}"/>
    <hyperlink ref="M43" location="'17'!A1" display="'17'!A1" xr:uid="{02C920F7-564F-48FD-AD7A-E5467E21EFEE}"/>
    <hyperlink ref="D45" location="'3'!A1" display="'3'!A1" xr:uid="{88B01F82-E536-4380-9FF5-43F909544642}"/>
    <hyperlink ref="G45" location="'8'!A1" display="'8'!A1" xr:uid="{FDD922C8-AB09-451E-B6F5-0B4EA6FDB644}"/>
    <hyperlink ref="J45" location="'13'!A1" display="'13'!A1" xr:uid="{D0E98CF8-3045-4596-AF82-A47C084D7F3D}"/>
    <hyperlink ref="M45" location="'18'!A1" display="'18'!A1" xr:uid="{2019EB35-266F-47E5-B527-4C682E728755}"/>
    <hyperlink ref="D47" location="'4'!A1" display="'4'!A1" xr:uid="{8F13D382-E8C7-4D73-946C-17E74E960B65}"/>
    <hyperlink ref="G47" location="'9'!A1" display="'9'!A1" xr:uid="{514F7BDC-BF53-45A0-AAED-33F298A9AE0A}"/>
    <hyperlink ref="J47" location="'14'!A1" display="'14'!A1" xr:uid="{7FC69950-783A-4D55-9035-B1808475BF4B}"/>
    <hyperlink ref="M47" location="'19'!A1" display="'19'!A1" xr:uid="{55BF36E6-9B71-42A6-88DA-A259A662D96F}"/>
    <hyperlink ref="D49" location="'5'!A1" display="'5'!A1" xr:uid="{97741B21-E70D-4F41-8263-3ED8B244CD36}"/>
    <hyperlink ref="G49" location="'10'!A1" display="'10'!A1" xr:uid="{F8C34B3A-B670-45DB-A16A-B2E4A349A3C9}"/>
    <hyperlink ref="J49" location="'15'!A1" display="'15'!A1" xr:uid="{9B16A194-C2A4-4B39-89BD-1EB15E2C729F}"/>
    <hyperlink ref="M49" location="'20'!A1" display="'20'!A1" xr:uid="{6B5E4F5A-FDCB-40B7-8189-7E86AEE1B55C}"/>
    <hyperlink ref="D57" location="'1'!A1" display="'1'!A1" xr:uid="{034F7387-8D28-446D-A174-4B8BCBA0E17D}"/>
    <hyperlink ref="G57" location="'6'!A1" display="'6'!A1" xr:uid="{DE1E60B6-76AB-4ABA-B476-A4BE0F998191}"/>
    <hyperlink ref="J57" location="'11'!A1" display="'11'!A1" xr:uid="{961971CA-EFE7-4D4F-86D5-EE3A4B645289}"/>
    <hyperlink ref="M57" location="'16'!A1" display="'16'!A1" xr:uid="{8D44097F-C09F-4E32-85A0-D7A0686741C2}"/>
    <hyperlink ref="D59" location="'2'!A1" display="'2'!A1" xr:uid="{93FA7292-D0CA-4125-8A50-6654DFF98B96}"/>
    <hyperlink ref="G59" location="'7'!A1" display="'7'!A1" xr:uid="{7A46861F-4F70-46A9-8567-2491CB11FA85}"/>
    <hyperlink ref="J59" location="'12'!A1" display="'12'!A1" xr:uid="{EA479FE1-0C4A-4C06-B179-F7541C854F98}"/>
    <hyperlink ref="M59" location="'17'!A1" display="'17'!A1" xr:uid="{6BDC0A26-1D19-4145-ADAA-2D87F674C69D}"/>
    <hyperlink ref="D61" location="'3'!A1" display="'3'!A1" xr:uid="{22A55732-C9DB-4412-8BCD-84863F6E654D}"/>
    <hyperlink ref="G61" location="'8'!A1" display="'8'!A1" xr:uid="{CFDD21A3-D2F7-4DF2-B469-0A13F74F6218}"/>
    <hyperlink ref="J61" location="'13'!A1" display="'13'!A1" xr:uid="{732968F8-63BF-4F53-B96B-85DB11FA53BA}"/>
    <hyperlink ref="M61" location="'18'!A1" display="'18'!A1" xr:uid="{0039CE5F-270A-40AE-8427-81E69EEF31B7}"/>
    <hyperlink ref="D63" location="'4'!A1" display="'4'!A1" xr:uid="{10ECC3FD-C5DC-43C5-A4D3-B1BDA378E7FD}"/>
    <hyperlink ref="G63" location="'9'!A1" display="'9'!A1" xr:uid="{9BDD6119-E3FC-4B84-9119-38E153A8DEFA}"/>
    <hyperlink ref="J63" location="'14'!A1" display="'14'!A1" xr:uid="{BC322F85-F86F-42BC-9D1A-9024B66D28A3}"/>
    <hyperlink ref="M63" location="'19'!A1" display="'19'!A1" xr:uid="{D2F97241-1878-4734-9769-2B402237D229}"/>
    <hyperlink ref="D65" location="'5'!A1" display="'5'!A1" xr:uid="{96FEB27A-A83E-4543-857E-4D46FBE5937D}"/>
    <hyperlink ref="G65" location="'10'!A1" display="'10'!A1" xr:uid="{2DB9316C-033F-4FDE-A704-66605A7DF263}"/>
    <hyperlink ref="J65" location="'15'!A1" display="'15'!A1" xr:uid="{222AB491-3A14-4340-B52C-CD4FBE1C8A5B}"/>
    <hyperlink ref="M65" location="'20'!A1" display="'20'!A1" xr:uid="{1A3B8440-573F-43C6-BE61-92F6D897E4BA}"/>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00B050"/>
  </sheetPr>
  <dimension ref="B1:K26"/>
  <sheetViews>
    <sheetView workbookViewId="0">
      <selection activeCell="I24" sqref="I24"/>
    </sheetView>
  </sheetViews>
  <sheetFormatPr defaultRowHeight="13.5" x14ac:dyDescent="0.3"/>
  <cols>
    <col min="9" max="9" width="9.4609375" bestFit="1" customWidth="1"/>
    <col min="10" max="11" width="12.15234375" bestFit="1" customWidth="1"/>
  </cols>
  <sheetData>
    <row r="1" spans="2:11" ht="14" thickBot="1" x14ac:dyDescent="0.35">
      <c r="B1" s="175" t="s">
        <v>57</v>
      </c>
      <c r="C1" s="176"/>
      <c r="D1" s="176"/>
      <c r="E1" s="176"/>
      <c r="F1" s="94">
        <v>9</v>
      </c>
      <c r="G1" s="177" t="s">
        <v>58</v>
      </c>
      <c r="H1" s="177"/>
      <c r="I1" s="177"/>
      <c r="J1" s="177"/>
      <c r="K1" s="177"/>
    </row>
    <row r="3" spans="2:11" x14ac:dyDescent="0.3">
      <c r="D3" s="64" t="s">
        <v>59</v>
      </c>
      <c r="E3" s="63">
        <v>2017</v>
      </c>
      <c r="F3" t="s">
        <v>60</v>
      </c>
    </row>
    <row r="6" spans="2:11" x14ac:dyDescent="0.3">
      <c r="B6" s="162" t="s">
        <v>61</v>
      </c>
      <c r="C6" s="163"/>
      <c r="D6" s="52">
        <v>50</v>
      </c>
      <c r="E6" s="27" t="s">
        <v>62</v>
      </c>
      <c r="F6" s="166" t="s">
        <v>63</v>
      </c>
      <c r="G6" s="167"/>
      <c r="H6" s="167"/>
      <c r="I6" s="28">
        <v>300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75</v>
      </c>
      <c r="C11" s="155" t="s">
        <v>68</v>
      </c>
      <c r="D11" s="156"/>
      <c r="E11" s="156"/>
      <c r="F11" s="156"/>
      <c r="G11" s="156"/>
      <c r="H11" s="157"/>
      <c r="I11" s="77">
        <v>30.11</v>
      </c>
      <c r="J11" s="97">
        <f>I11*$D$6</f>
        <v>1505.5</v>
      </c>
      <c r="K11" s="65">
        <f>J11*(VLOOKUP(OpdateretÅrstal,Prislistetillæg!$A$4:$C$61,3,FALSE)/VLOOKUP(Produktionsår,Prislistetillæg!$A$5:$C$61,3,FALSE))</f>
        <v>2341.801885654952</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72"/>
      <c r="D13" s="173"/>
      <c r="E13" s="173"/>
      <c r="F13" s="173"/>
      <c r="G13" s="173"/>
      <c r="H13" s="174"/>
      <c r="I13" s="25"/>
      <c r="J13" s="35"/>
      <c r="K13" s="53"/>
    </row>
    <row r="14" spans="2:11" ht="12.75" customHeight="1" x14ac:dyDescent="0.3">
      <c r="B14" s="24"/>
      <c r="C14" s="172" t="s">
        <v>71</v>
      </c>
      <c r="D14" s="173"/>
      <c r="E14" s="173"/>
      <c r="F14" s="173"/>
      <c r="G14" s="173"/>
      <c r="H14" s="174"/>
      <c r="I14" s="25"/>
      <c r="J14" s="35">
        <f>SUM(J11:J12)</f>
        <v>1587.75</v>
      </c>
      <c r="K14" s="54">
        <f>J14*(VLOOKUP(OpdateretÅrstal,Prislistetillæg!$A$4:$C$61,3,FALSE)/VLOOKUP(Produktionsår,Prislistetillæg!$A$5:$C$61,3,FALSE))</f>
        <v>2469.7415768506476</v>
      </c>
    </row>
    <row r="15" spans="2:11" ht="12.75" customHeight="1" x14ac:dyDescent="0.3">
      <c r="B15" s="24"/>
      <c r="C15" s="149"/>
      <c r="D15" s="150"/>
      <c r="E15" s="150"/>
      <c r="F15" s="150"/>
      <c r="G15" s="150"/>
      <c r="H15" s="151"/>
      <c r="I15" s="25"/>
      <c r="J15" s="55"/>
      <c r="K15" s="53"/>
    </row>
    <row r="16" spans="2:11" ht="13.5" customHeight="1" thickBot="1" x14ac:dyDescent="0.35">
      <c r="B16" s="26"/>
      <c r="C16" s="169" t="s">
        <v>72</v>
      </c>
      <c r="D16" s="170"/>
      <c r="E16" s="170"/>
      <c r="F16" s="170"/>
      <c r="G16" s="170"/>
      <c r="H16" s="171"/>
      <c r="I16" s="56"/>
      <c r="J16" s="29">
        <f>J14/D6</f>
        <v>31.754999999999999</v>
      </c>
      <c r="K16" s="34">
        <f>J16*(VLOOKUP(OpdateretÅrstal,Prislistetillæg!$A$4:$C$61,3,FALSE)/VLOOKUP(Produktionsår,Prislistetillæg!$A$5:$C$61,3,FALSE))</f>
        <v>49.394831537012948</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76</v>
      </c>
      <c r="C21" s="155" t="s">
        <v>74</v>
      </c>
      <c r="D21" s="156"/>
      <c r="E21" s="156"/>
      <c r="F21" s="156"/>
      <c r="G21" s="156"/>
      <c r="H21" s="157"/>
      <c r="I21" s="77">
        <v>61.9</v>
      </c>
      <c r="J21" s="97">
        <f>I21*$D$6</f>
        <v>3095</v>
      </c>
      <c r="K21" s="65">
        <f>J21*(VLOOKUP(OpdateretÅrstal,Prislistetillæg!$A$4:$C$61,3,FALSE)/VLOOKUP(Produktionsår,Prislistetillæg!$A$5:$C$61,3,FALSE))</f>
        <v>4814.2655835948699</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72"/>
      <c r="D23" s="173"/>
      <c r="E23" s="173"/>
      <c r="F23" s="173"/>
      <c r="G23" s="173"/>
      <c r="H23" s="174"/>
      <c r="I23" s="25"/>
      <c r="J23" s="35"/>
      <c r="K23" s="53"/>
    </row>
    <row r="24" spans="2:11" x14ac:dyDescent="0.3">
      <c r="B24" s="24"/>
      <c r="C24" s="172" t="s">
        <v>71</v>
      </c>
      <c r="D24" s="173"/>
      <c r="E24" s="173"/>
      <c r="F24" s="173"/>
      <c r="G24" s="173"/>
      <c r="H24" s="174"/>
      <c r="I24" s="25"/>
      <c r="J24" s="35">
        <f>SUM(J21:J22)</f>
        <v>3177.25</v>
      </c>
      <c r="K24" s="54">
        <f>J24*(VLOOKUP(OpdateretÅrstal,Prislistetillæg!$A$4:$C$61,3,FALSE)/VLOOKUP(Produktionsår,Prislistetillæg!$A$5:$C$61,3,FALSE))</f>
        <v>4942.2052747905655</v>
      </c>
    </row>
    <row r="25" spans="2:11" x14ac:dyDescent="0.3">
      <c r="B25" s="24"/>
      <c r="C25" s="149"/>
      <c r="D25" s="150"/>
      <c r="E25" s="150"/>
      <c r="F25" s="150"/>
      <c r="G25" s="150"/>
      <c r="H25" s="151"/>
      <c r="I25" s="25"/>
      <c r="J25" s="55"/>
      <c r="K25" s="53"/>
    </row>
    <row r="26" spans="2:11" ht="14" thickBot="1" x14ac:dyDescent="0.35">
      <c r="B26" s="26"/>
      <c r="C26" s="169" t="s">
        <v>72</v>
      </c>
      <c r="D26" s="170"/>
      <c r="E26" s="170"/>
      <c r="F26" s="170"/>
      <c r="G26" s="170"/>
      <c r="H26" s="171"/>
      <c r="I26" s="56"/>
      <c r="J26" s="29">
        <f>J24/D6</f>
        <v>63.545000000000002</v>
      </c>
      <c r="K26" s="34">
        <f>J26*(VLOOKUP(OpdateretÅrstal,Prislistetillæg!$A$4:$C$61,3,FALSE)/VLOOKUP(Produktionsår,Prislistetillæg!$A$5:$C$61,3,FALSE))</f>
        <v>98.844105495811306</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00B050"/>
  </sheetPr>
  <dimension ref="B1:K26"/>
  <sheetViews>
    <sheetView workbookViewId="0">
      <selection activeCell="I24" sqref="I24"/>
    </sheetView>
  </sheetViews>
  <sheetFormatPr defaultRowHeight="13.5" x14ac:dyDescent="0.3"/>
  <cols>
    <col min="9" max="9" width="9.4609375" bestFit="1" customWidth="1"/>
    <col min="10" max="11" width="12.15234375" bestFit="1" customWidth="1"/>
  </cols>
  <sheetData>
    <row r="1" spans="2:11" ht="14" thickBot="1" x14ac:dyDescent="0.35">
      <c r="B1" s="175" t="s">
        <v>57</v>
      </c>
      <c r="C1" s="176"/>
      <c r="D1" s="176"/>
      <c r="E1" s="176"/>
      <c r="F1" s="94">
        <v>10</v>
      </c>
      <c r="G1" s="177" t="s">
        <v>58</v>
      </c>
      <c r="H1" s="177"/>
      <c r="I1" s="177"/>
      <c r="J1" s="177"/>
      <c r="K1" s="177"/>
    </row>
    <row r="3" spans="2:11" x14ac:dyDescent="0.3">
      <c r="D3" s="64" t="s">
        <v>59</v>
      </c>
      <c r="E3" s="63">
        <v>2017</v>
      </c>
      <c r="F3" t="s">
        <v>60</v>
      </c>
    </row>
    <row r="6" spans="2:11" x14ac:dyDescent="0.3">
      <c r="B6" s="162" t="s">
        <v>61</v>
      </c>
      <c r="C6" s="163"/>
      <c r="D6" s="52">
        <v>100</v>
      </c>
      <c r="E6" s="27" t="s">
        <v>62</v>
      </c>
      <c r="F6" s="166" t="s">
        <v>63</v>
      </c>
      <c r="G6" s="167"/>
      <c r="H6" s="167"/>
      <c r="I6" s="28">
        <v>300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75</v>
      </c>
      <c r="C11" s="155" t="s">
        <v>68</v>
      </c>
      <c r="D11" s="156"/>
      <c r="E11" s="156"/>
      <c r="F11" s="156"/>
      <c r="G11" s="156"/>
      <c r="H11" s="157"/>
      <c r="I11" s="77">
        <v>30.11</v>
      </c>
      <c r="J11" s="97">
        <f>I11*$D$6</f>
        <v>3011</v>
      </c>
      <c r="K11" s="65">
        <f>J11*(VLOOKUP(OpdateretÅrstal,Prislistetillæg!$A$4:$C$61,3,FALSE)/VLOOKUP(Produktionsår,Prislistetillæg!$A$5:$C$61,3,FALSE))</f>
        <v>4683.603771309904</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3093.25</v>
      </c>
      <c r="K14" s="54">
        <f>J14*(VLOOKUP(OpdateretÅrstal,Prislistetillæg!$A$4:$C$61,3,FALSE)/VLOOKUP(Produktionsår,Prislistetillæg!$A$5:$C$61,3,FALSE))</f>
        <v>4811.5434625055996</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30.932500000000001</v>
      </c>
      <c r="K16" s="34">
        <f>J16*(VLOOKUP(OpdateretÅrstal,Prislistetillæg!$A$4:$C$61,3,FALSE)/VLOOKUP(Produktionsår,Prislistetillæg!$A$5:$C$61,3,FALSE))</f>
        <v>48.115434625055997</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76</v>
      </c>
      <c r="C21" s="155" t="s">
        <v>74</v>
      </c>
      <c r="D21" s="156"/>
      <c r="E21" s="156"/>
      <c r="F21" s="156"/>
      <c r="G21" s="156"/>
      <c r="H21" s="157"/>
      <c r="I21" s="77">
        <v>61.9</v>
      </c>
      <c r="J21" s="97">
        <f>I21*$D$6</f>
        <v>6190</v>
      </c>
      <c r="K21" s="65">
        <f>J21*(VLOOKUP(OpdateretÅrstal,Prislistetillæg!$A$4:$C$61,3,FALSE)/VLOOKUP(Produktionsår,Prislistetillæg!$A$5:$C$61,3,FALSE))</f>
        <v>9628.5311671897398</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6272.25</v>
      </c>
      <c r="K24" s="54">
        <f>J24*(VLOOKUP(OpdateretÅrstal,Prislistetillæg!$A$4:$C$61,3,FALSE)/VLOOKUP(Produktionsår,Prislistetillæg!$A$5:$C$61,3,FALSE))</f>
        <v>9756.4708583854353</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62.722499999999997</v>
      </c>
      <c r="K26" s="34">
        <f>J26*(VLOOKUP(OpdateretÅrstal,Prislistetillæg!$A$4:$C$61,3,FALSE)/VLOOKUP(Produktionsår,Prislistetillæg!$A$5:$C$61,3,FALSE))</f>
        <v>97.56470858385434</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3"/>
  </sheetPr>
  <dimension ref="B1:K26"/>
  <sheetViews>
    <sheetView workbookViewId="0">
      <selection activeCell="C22" sqref="C22:H22"/>
    </sheetView>
  </sheetViews>
  <sheetFormatPr defaultRowHeight="13.5" x14ac:dyDescent="0.3"/>
  <cols>
    <col min="9" max="9" width="9.4609375" bestFit="1" customWidth="1"/>
    <col min="10" max="11" width="12.15234375" bestFit="1" customWidth="1"/>
  </cols>
  <sheetData>
    <row r="1" spans="2:11" ht="14" thickBot="1" x14ac:dyDescent="0.35">
      <c r="B1" s="178" t="s">
        <v>57</v>
      </c>
      <c r="C1" s="179"/>
      <c r="D1" s="179"/>
      <c r="E1" s="179"/>
      <c r="F1" s="93">
        <v>11</v>
      </c>
      <c r="G1" s="180" t="s">
        <v>58</v>
      </c>
      <c r="H1" s="180"/>
      <c r="I1" s="180"/>
      <c r="J1" s="180"/>
      <c r="K1" s="180"/>
    </row>
    <row r="3" spans="2:11" x14ac:dyDescent="0.3">
      <c r="D3" s="64" t="s">
        <v>59</v>
      </c>
      <c r="E3" s="63">
        <v>2017</v>
      </c>
      <c r="F3" t="s">
        <v>60</v>
      </c>
    </row>
    <row r="6" spans="2:11" x14ac:dyDescent="0.3">
      <c r="B6" s="162" t="s">
        <v>61</v>
      </c>
      <c r="C6" s="163"/>
      <c r="D6" s="52">
        <v>5</v>
      </c>
      <c r="E6" s="27" t="s">
        <v>62</v>
      </c>
      <c r="F6" s="166" t="s">
        <v>63</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77</v>
      </c>
      <c r="C11" s="155" t="s">
        <v>68</v>
      </c>
      <c r="D11" s="156"/>
      <c r="E11" s="156"/>
      <c r="F11" s="156"/>
      <c r="G11" s="156"/>
      <c r="H11" s="157"/>
      <c r="I11" s="77">
        <v>28.53</v>
      </c>
      <c r="J11" s="97">
        <f>I11*$D$6</f>
        <v>142.65</v>
      </c>
      <c r="K11" s="65">
        <f>J11*(VLOOKUP(OpdateretÅrstal,Prislistetillæg!$A$4:$C$61,3,FALSE)/VLOOKUP(Produktionsår,Prislistetillæg!$A$5:$C$61,3,FALSE))</f>
        <v>221.89175621964722</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71</v>
      </c>
      <c r="D14" s="161"/>
      <c r="E14" s="161"/>
      <c r="F14" s="161"/>
      <c r="G14" s="161"/>
      <c r="H14" s="161"/>
      <c r="I14" s="25"/>
      <c r="J14" s="35">
        <f>SUM(J11:J12)</f>
        <v>224.9</v>
      </c>
      <c r="K14" s="54">
        <f>J14*(VLOOKUP(OpdateretÅrstal,Prislistetillæg!$A$4:$C$61,3,FALSE)/VLOOKUP(Produktionsår,Prislistetillæg!$A$5:$C$61,3,FALSE))</f>
        <v>349.83144741534289</v>
      </c>
    </row>
    <row r="15" spans="2:11" ht="12.75" customHeight="1" x14ac:dyDescent="0.3">
      <c r="B15" s="24"/>
      <c r="C15" s="149"/>
      <c r="D15" s="150"/>
      <c r="E15" s="150"/>
      <c r="F15" s="150"/>
      <c r="G15" s="150"/>
      <c r="H15" s="151"/>
      <c r="I15" s="25"/>
      <c r="J15" s="55"/>
      <c r="K15" s="53"/>
    </row>
    <row r="16" spans="2:11" ht="12.75" customHeight="1" thickBot="1" x14ac:dyDescent="0.35">
      <c r="B16" s="26"/>
      <c r="C16" s="152" t="s">
        <v>72</v>
      </c>
      <c r="D16" s="152"/>
      <c r="E16" s="152"/>
      <c r="F16" s="152"/>
      <c r="G16" s="152"/>
      <c r="H16" s="152"/>
      <c r="I16" s="56"/>
      <c r="J16" s="29">
        <f>J14/D6</f>
        <v>44.980000000000004</v>
      </c>
      <c r="K16" s="34">
        <f>J16*(VLOOKUP(OpdateretÅrstal,Prislistetillæg!$A$4:$C$61,3,FALSE)/VLOOKUP(Produktionsår,Prislistetillæg!$A$5:$C$61,3,FALSE))</f>
        <v>69.966289483068579</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78</v>
      </c>
      <c r="C21" s="155" t="s">
        <v>74</v>
      </c>
      <c r="D21" s="156"/>
      <c r="E21" s="156"/>
      <c r="F21" s="156"/>
      <c r="G21" s="156"/>
      <c r="H21" s="157"/>
      <c r="I21" s="77">
        <v>60.32</v>
      </c>
      <c r="J21" s="97">
        <f>I21*$D$6</f>
        <v>301.60000000000002</v>
      </c>
      <c r="K21" s="65">
        <f>J21*(VLOOKUP(OpdateretÅrstal,Prislistetillæg!$A$4:$C$61,3,FALSE)/VLOOKUP(Produktionsår,Prislistetillæg!$A$5:$C$61,3,FALSE))</f>
        <v>469.13812601363901</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383.85</v>
      </c>
      <c r="K24" s="54">
        <f>J24*(VLOOKUP(OpdateretÅrstal,Prislistetillæg!$A$4:$C$61,3,FALSE)/VLOOKUP(Produktionsår,Prislistetillæg!$A$5:$C$61,3,FALSE))</f>
        <v>597.07781720933463</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76.77000000000001</v>
      </c>
      <c r="K26" s="34">
        <f>J26*(VLOOKUP(OpdateretÅrstal,Prislistetillæg!$A$4:$C$61,3,FALSE)/VLOOKUP(Produktionsår,Prislistetillæg!$A$5:$C$61,3,FALSE))</f>
        <v>119.41556344186694</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tabColor theme="3"/>
  </sheetPr>
  <dimension ref="B1:K26"/>
  <sheetViews>
    <sheetView workbookViewId="0">
      <selection activeCell="C22" sqref="C22:H22"/>
    </sheetView>
  </sheetViews>
  <sheetFormatPr defaultRowHeight="13.5" x14ac:dyDescent="0.3"/>
  <cols>
    <col min="9" max="9" width="9.4609375" bestFit="1" customWidth="1"/>
    <col min="10" max="11" width="12.15234375" bestFit="1" customWidth="1"/>
  </cols>
  <sheetData>
    <row r="1" spans="2:11" ht="14" thickBot="1" x14ac:dyDescent="0.35">
      <c r="B1" s="178" t="s">
        <v>57</v>
      </c>
      <c r="C1" s="179"/>
      <c r="D1" s="179"/>
      <c r="E1" s="179"/>
      <c r="F1" s="93">
        <v>13</v>
      </c>
      <c r="G1" s="180" t="s">
        <v>58</v>
      </c>
      <c r="H1" s="180"/>
      <c r="I1" s="180"/>
      <c r="J1" s="180"/>
      <c r="K1" s="180"/>
    </row>
    <row r="3" spans="2:11" x14ac:dyDescent="0.3">
      <c r="D3" s="64" t="s">
        <v>59</v>
      </c>
      <c r="E3" s="63">
        <v>2017</v>
      </c>
      <c r="F3" t="s">
        <v>60</v>
      </c>
    </row>
    <row r="6" spans="2:11" x14ac:dyDescent="0.3">
      <c r="B6" s="162" t="s">
        <v>61</v>
      </c>
      <c r="C6" s="163"/>
      <c r="D6" s="52">
        <v>25</v>
      </c>
      <c r="E6" s="27" t="s">
        <v>62</v>
      </c>
      <c r="F6" s="166" t="s">
        <v>63</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77</v>
      </c>
      <c r="C11" s="155" t="s">
        <v>68</v>
      </c>
      <c r="D11" s="156"/>
      <c r="E11" s="156"/>
      <c r="F11" s="156"/>
      <c r="G11" s="156"/>
      <c r="H11" s="157"/>
      <c r="I11" s="77">
        <v>28.53</v>
      </c>
      <c r="J11" s="97">
        <f>I11*$D$6</f>
        <v>713.25</v>
      </c>
      <c r="K11" s="65">
        <f>J11*(VLOOKUP(OpdateretÅrstal,Prislistetillæg!$A$4:$C$61,3,FALSE)/VLOOKUP(Produktionsår,Prislistetillæg!$A$5:$C$61,3,FALSE))</f>
        <v>1109.4587810982362</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795.5</v>
      </c>
      <c r="K14" s="54">
        <f>J14*(VLOOKUP(OpdateretÅrstal,Prislistetillæg!$A$4:$C$61,3,FALSE)/VLOOKUP(Produktionsår,Prislistetillæg!$A$5:$C$61,3,FALSE))</f>
        <v>1237.3984722939317</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31.82</v>
      </c>
      <c r="K16" s="34">
        <f>J16*(VLOOKUP(OpdateretÅrstal,Prislistetillæg!$A$4:$C$61,3,FALSE)/VLOOKUP(Produktionsår,Prislistetillæg!$A$5:$C$61,3,FALSE))</f>
        <v>49.49593889175727</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78</v>
      </c>
      <c r="C21" s="155" t="s">
        <v>74</v>
      </c>
      <c r="D21" s="156"/>
      <c r="E21" s="156"/>
      <c r="F21" s="156"/>
      <c r="G21" s="156"/>
      <c r="H21" s="157"/>
      <c r="I21" s="77">
        <v>60.32</v>
      </c>
      <c r="J21" s="97">
        <f>I21*$D$6</f>
        <v>1508</v>
      </c>
      <c r="K21" s="65">
        <f>J21*(VLOOKUP(OpdateretÅrstal,Prislistetillæg!$A$4:$C$61,3,FALSE)/VLOOKUP(Produktionsår,Prislistetillæg!$A$5:$C$61,3,FALSE))</f>
        <v>2345.6906300681949</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1590.25</v>
      </c>
      <c r="K24" s="54">
        <f>J24*(VLOOKUP(OpdateretÅrstal,Prislistetillæg!$A$4:$C$61,3,FALSE)/VLOOKUP(Produktionsår,Prislistetillæg!$A$5:$C$61,3,FALSE))</f>
        <v>2473.6303212638904</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63.61</v>
      </c>
      <c r="K26" s="34">
        <f>J26*(VLOOKUP(OpdateretÅrstal,Prislistetillæg!$A$4:$C$61,3,FALSE)/VLOOKUP(Produktionsår,Prislistetillæg!$A$5:$C$61,3,FALSE))</f>
        <v>98.94521285055562</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theme="3"/>
  </sheetPr>
  <dimension ref="B1:K26"/>
  <sheetViews>
    <sheetView workbookViewId="0">
      <selection activeCell="C22" sqref="C22:H22"/>
    </sheetView>
  </sheetViews>
  <sheetFormatPr defaultRowHeight="13.5" x14ac:dyDescent="0.3"/>
  <cols>
    <col min="9" max="9" width="9.4609375" bestFit="1" customWidth="1"/>
    <col min="10" max="11" width="12.15234375" bestFit="1" customWidth="1"/>
  </cols>
  <sheetData>
    <row r="1" spans="2:11" ht="14" thickBot="1" x14ac:dyDescent="0.35">
      <c r="B1" s="178" t="s">
        <v>57</v>
      </c>
      <c r="C1" s="179"/>
      <c r="D1" s="179"/>
      <c r="E1" s="179"/>
      <c r="F1" s="93">
        <v>14</v>
      </c>
      <c r="G1" s="180" t="s">
        <v>58</v>
      </c>
      <c r="H1" s="180"/>
      <c r="I1" s="180"/>
      <c r="J1" s="180"/>
      <c r="K1" s="180"/>
    </row>
    <row r="3" spans="2:11" x14ac:dyDescent="0.3">
      <c r="D3" s="64" t="s">
        <v>59</v>
      </c>
      <c r="E3" s="63">
        <v>2017</v>
      </c>
      <c r="F3" t="s">
        <v>60</v>
      </c>
    </row>
    <row r="6" spans="2:11" x14ac:dyDescent="0.3">
      <c r="B6" s="162" t="s">
        <v>61</v>
      </c>
      <c r="C6" s="163"/>
      <c r="D6" s="52">
        <v>50</v>
      </c>
      <c r="E6" s="27" t="s">
        <v>62</v>
      </c>
      <c r="F6" s="166" t="s">
        <v>63</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77</v>
      </c>
      <c r="C11" s="155" t="s">
        <v>68</v>
      </c>
      <c r="D11" s="156"/>
      <c r="E11" s="156"/>
      <c r="F11" s="156"/>
      <c r="G11" s="156"/>
      <c r="H11" s="157"/>
      <c r="I11" s="77">
        <v>28.53</v>
      </c>
      <c r="J11" s="97">
        <f>I11*$D$6</f>
        <v>1426.5</v>
      </c>
      <c r="K11" s="65">
        <f>J11*(VLOOKUP(OpdateretÅrstal,Prislistetillæg!$A$4:$C$61,3,FALSE)/VLOOKUP(Produktionsår,Prislistetillæg!$A$5:$C$61,3,FALSE))</f>
        <v>2218.9175621964723</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1508.75</v>
      </c>
      <c r="K14" s="54">
        <f>J14*(VLOOKUP(OpdateretÅrstal,Prislistetillæg!$A$4:$C$61,3,FALSE)/VLOOKUP(Produktionsår,Prislistetillæg!$A$5:$C$61,3,FALSE))</f>
        <v>2346.8572533921679</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30.175000000000001</v>
      </c>
      <c r="K16" s="34">
        <f>J16*(VLOOKUP(OpdateretÅrstal,Prislistetillæg!$A$4:$C$61,3,FALSE)/VLOOKUP(Produktionsår,Prislistetillæg!$A$5:$C$61,3,FALSE))</f>
        <v>46.93714506784336</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78</v>
      </c>
      <c r="C21" s="155" t="s">
        <v>74</v>
      </c>
      <c r="D21" s="156"/>
      <c r="E21" s="156"/>
      <c r="F21" s="156"/>
      <c r="G21" s="156"/>
      <c r="H21" s="157"/>
      <c r="I21" s="77">
        <v>60.32</v>
      </c>
      <c r="J21" s="97">
        <f>I21*$D$6</f>
        <v>3016</v>
      </c>
      <c r="K21" s="65">
        <f>J21*(VLOOKUP(OpdateretÅrstal,Prislistetillæg!$A$4:$C$61,3,FALSE)/VLOOKUP(Produktionsår,Prislistetillæg!$A$5:$C$61,3,FALSE))</f>
        <v>4691.3812601363898</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3098.25</v>
      </c>
      <c r="K24" s="54">
        <f>J24*(VLOOKUP(OpdateretÅrstal,Prislistetillæg!$A$4:$C$61,3,FALSE)/VLOOKUP(Produktionsår,Prislistetillæg!$A$5:$C$61,3,FALSE))</f>
        <v>4819.3209513320853</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61.965000000000003</v>
      </c>
      <c r="K26" s="34">
        <f>J26*(VLOOKUP(OpdateretÅrstal,Prislistetillæg!$A$4:$C$61,3,FALSE)/VLOOKUP(Produktionsår,Prislistetillæg!$A$5:$C$61,3,FALSE))</f>
        <v>96.386419026641718</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tabColor theme="3"/>
  </sheetPr>
  <dimension ref="B1:K26"/>
  <sheetViews>
    <sheetView workbookViewId="0">
      <selection activeCell="C22" sqref="C22:H22"/>
    </sheetView>
  </sheetViews>
  <sheetFormatPr defaultRowHeight="13.5" x14ac:dyDescent="0.3"/>
  <cols>
    <col min="9" max="9" width="9.4609375" bestFit="1" customWidth="1"/>
    <col min="10" max="11" width="12.15234375" bestFit="1" customWidth="1"/>
  </cols>
  <sheetData>
    <row r="1" spans="2:11" ht="14" thickBot="1" x14ac:dyDescent="0.35">
      <c r="B1" s="178" t="s">
        <v>57</v>
      </c>
      <c r="C1" s="179"/>
      <c r="D1" s="179"/>
      <c r="E1" s="179"/>
      <c r="F1" s="93">
        <v>12</v>
      </c>
      <c r="G1" s="180" t="s">
        <v>58</v>
      </c>
      <c r="H1" s="180"/>
      <c r="I1" s="180"/>
      <c r="J1" s="180"/>
      <c r="K1" s="180"/>
    </row>
    <row r="3" spans="2:11" x14ac:dyDescent="0.3">
      <c r="D3" s="64" t="s">
        <v>59</v>
      </c>
      <c r="E3" s="63">
        <v>2017</v>
      </c>
      <c r="F3" t="s">
        <v>60</v>
      </c>
    </row>
    <row r="6" spans="2:11" x14ac:dyDescent="0.3">
      <c r="B6" s="162" t="s">
        <v>61</v>
      </c>
      <c r="C6" s="163"/>
      <c r="D6" s="52">
        <v>15</v>
      </c>
      <c r="E6" s="27" t="s">
        <v>62</v>
      </c>
      <c r="F6" s="166" t="s">
        <v>63</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77</v>
      </c>
      <c r="C11" s="155" t="s">
        <v>68</v>
      </c>
      <c r="D11" s="156"/>
      <c r="E11" s="156"/>
      <c r="F11" s="156"/>
      <c r="G11" s="156"/>
      <c r="H11" s="157"/>
      <c r="I11" s="77">
        <v>28.53</v>
      </c>
      <c r="J11" s="97">
        <f>I11*$D$6</f>
        <v>427.95000000000005</v>
      </c>
      <c r="K11" s="65">
        <f>J11*(VLOOKUP(OpdateretÅrstal,Prislistetillæg!$A$4:$C$61,3,FALSE)/VLOOKUP(Produktionsår,Prislistetillæg!$A$5:$C$61,3,FALSE))</f>
        <v>665.67526865894172</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71</v>
      </c>
      <c r="D14" s="161"/>
      <c r="E14" s="161"/>
      <c r="F14" s="161"/>
      <c r="G14" s="161"/>
      <c r="H14" s="161"/>
      <c r="I14" s="25"/>
      <c r="J14" s="35">
        <f>SUM(J11:J12)</f>
        <v>510.20000000000005</v>
      </c>
      <c r="K14" s="54">
        <f>J14*(VLOOKUP(OpdateretÅrstal,Prislistetillæg!$A$4:$C$61,3,FALSE)/VLOOKUP(Produktionsår,Prislistetillæg!$A$5:$C$61,3,FALSE))</f>
        <v>793.61495985463739</v>
      </c>
    </row>
    <row r="15" spans="2:11" ht="12.75" customHeight="1" x14ac:dyDescent="0.3">
      <c r="B15" s="24"/>
      <c r="C15" s="149"/>
      <c r="D15" s="150"/>
      <c r="E15" s="150"/>
      <c r="F15" s="150"/>
      <c r="G15" s="150"/>
      <c r="H15" s="151"/>
      <c r="I15" s="25"/>
      <c r="J15" s="55"/>
      <c r="K15" s="53"/>
    </row>
    <row r="16" spans="2:11" ht="12.75" customHeight="1" thickBot="1" x14ac:dyDescent="0.35">
      <c r="B16" s="26"/>
      <c r="C16" s="152" t="s">
        <v>72</v>
      </c>
      <c r="D16" s="152"/>
      <c r="E16" s="152"/>
      <c r="F16" s="152"/>
      <c r="G16" s="152"/>
      <c r="H16" s="152"/>
      <c r="I16" s="56"/>
      <c r="J16" s="29">
        <f>J14/D6</f>
        <v>34.013333333333335</v>
      </c>
      <c r="K16" s="34">
        <f>J16*(VLOOKUP(OpdateretÅrstal,Prislistetillæg!$A$4:$C$61,3,FALSE)/VLOOKUP(Produktionsår,Prislistetillæg!$A$5:$C$61,3,FALSE))</f>
        <v>52.90766399030916</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78</v>
      </c>
      <c r="C21" s="155" t="s">
        <v>74</v>
      </c>
      <c r="D21" s="156"/>
      <c r="E21" s="156"/>
      <c r="F21" s="156"/>
      <c r="G21" s="156"/>
      <c r="H21" s="157"/>
      <c r="I21" s="77">
        <v>60.32</v>
      </c>
      <c r="J21" s="97">
        <f>I21*$D$6</f>
        <v>904.8</v>
      </c>
      <c r="K21" s="65">
        <f>J21*(VLOOKUP(OpdateretÅrstal,Prislistetillæg!$A$4:$C$61,3,FALSE)/VLOOKUP(Produktionsår,Prislistetillæg!$A$5:$C$61,3,FALSE))</f>
        <v>1407.414378040917</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987.05</v>
      </c>
      <c r="K24" s="54">
        <f>J24*(VLOOKUP(OpdateretÅrstal,Prislistetillæg!$A$4:$C$61,3,FALSE)/VLOOKUP(Produktionsår,Prislistetillæg!$A$5:$C$61,3,FALSE))</f>
        <v>1535.3540692366125</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65.803333333333327</v>
      </c>
      <c r="K26" s="34">
        <f>J26*(VLOOKUP(OpdateretÅrstal,Prislistetillæg!$A$4:$C$61,3,FALSE)/VLOOKUP(Produktionsår,Prislistetillæg!$A$5:$C$61,3,FALSE))</f>
        <v>102.3569379491075</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6">
    <tabColor theme="3"/>
  </sheetPr>
  <dimension ref="B1:K26"/>
  <sheetViews>
    <sheetView workbookViewId="0">
      <selection activeCell="C22" sqref="C22:H22"/>
    </sheetView>
  </sheetViews>
  <sheetFormatPr defaultRowHeight="13.5" x14ac:dyDescent="0.3"/>
  <cols>
    <col min="9" max="9" width="9.4609375" bestFit="1" customWidth="1"/>
    <col min="10" max="11" width="12.15234375" bestFit="1" customWidth="1"/>
  </cols>
  <sheetData>
    <row r="1" spans="2:11" ht="14" thickBot="1" x14ac:dyDescent="0.35">
      <c r="B1" s="178" t="s">
        <v>57</v>
      </c>
      <c r="C1" s="179"/>
      <c r="D1" s="179"/>
      <c r="E1" s="179"/>
      <c r="F1" s="93">
        <v>15</v>
      </c>
      <c r="G1" s="180" t="s">
        <v>58</v>
      </c>
      <c r="H1" s="180"/>
      <c r="I1" s="180"/>
      <c r="J1" s="180"/>
      <c r="K1" s="180"/>
    </row>
    <row r="3" spans="2:11" x14ac:dyDescent="0.3">
      <c r="D3" s="64" t="s">
        <v>59</v>
      </c>
      <c r="E3" s="63">
        <v>2017</v>
      </c>
      <c r="F3" t="s">
        <v>60</v>
      </c>
    </row>
    <row r="6" spans="2:11" x14ac:dyDescent="0.3">
      <c r="B6" s="162" t="s">
        <v>61</v>
      </c>
      <c r="C6" s="163"/>
      <c r="D6" s="52">
        <v>100</v>
      </c>
      <c r="E6" s="27" t="s">
        <v>62</v>
      </c>
      <c r="F6" s="166" t="s">
        <v>63</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77</v>
      </c>
      <c r="C11" s="155" t="s">
        <v>68</v>
      </c>
      <c r="D11" s="156"/>
      <c r="E11" s="156"/>
      <c r="F11" s="156"/>
      <c r="G11" s="156"/>
      <c r="H11" s="157"/>
      <c r="I11" s="77">
        <v>28.53</v>
      </c>
      <c r="J11" s="97">
        <f>I11*$D$6</f>
        <v>2853</v>
      </c>
      <c r="K11" s="65">
        <f>J11*(VLOOKUP(OpdateretÅrstal,Prislistetillæg!$A$4:$C$61,3,FALSE)/VLOOKUP(Produktionsår,Prislistetillæg!$A$5:$C$61,3,FALSE))</f>
        <v>4437.8351243929446</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71</v>
      </c>
      <c r="D14" s="161"/>
      <c r="E14" s="161"/>
      <c r="F14" s="161"/>
      <c r="G14" s="161"/>
      <c r="H14" s="161"/>
      <c r="I14" s="25"/>
      <c r="J14" s="35">
        <f>SUM(J11:J12)</f>
        <v>2935.25</v>
      </c>
      <c r="K14" s="54">
        <f>J14*(VLOOKUP(OpdateretÅrstal,Prislistetillæg!$A$4:$C$61,3,FALSE)/VLOOKUP(Produktionsår,Prislistetillæg!$A$5:$C$61,3,FALSE))</f>
        <v>4565.7748155886402</v>
      </c>
    </row>
    <row r="15" spans="2:11" ht="12.75" customHeight="1" x14ac:dyDescent="0.3">
      <c r="B15" s="24"/>
      <c r="C15" s="149"/>
      <c r="D15" s="150"/>
      <c r="E15" s="150"/>
      <c r="F15" s="150"/>
      <c r="G15" s="150"/>
      <c r="H15" s="151"/>
      <c r="I15" s="25"/>
      <c r="J15" s="55"/>
      <c r="K15" s="53"/>
    </row>
    <row r="16" spans="2:11" ht="12.75" customHeight="1" thickBot="1" x14ac:dyDescent="0.35">
      <c r="B16" s="26"/>
      <c r="C16" s="152" t="s">
        <v>72</v>
      </c>
      <c r="D16" s="152"/>
      <c r="E16" s="152"/>
      <c r="F16" s="152"/>
      <c r="G16" s="152"/>
      <c r="H16" s="152"/>
      <c r="I16" s="56"/>
      <c r="J16" s="29">
        <f>J14/D6</f>
        <v>29.352499999999999</v>
      </c>
      <c r="K16" s="34">
        <f>J16*(VLOOKUP(OpdateretÅrstal,Prislistetillæg!$A$4:$C$61,3,FALSE)/VLOOKUP(Produktionsår,Prislistetillæg!$A$5:$C$61,3,FALSE))</f>
        <v>45.657748155886402</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78</v>
      </c>
      <c r="C21" s="155" t="s">
        <v>74</v>
      </c>
      <c r="D21" s="156"/>
      <c r="E21" s="156"/>
      <c r="F21" s="156"/>
      <c r="G21" s="156"/>
      <c r="H21" s="157"/>
      <c r="I21" s="77">
        <v>60.32</v>
      </c>
      <c r="J21" s="97">
        <f>I21*$D$6</f>
        <v>6032</v>
      </c>
      <c r="K21" s="65">
        <f>J21*(VLOOKUP(OpdateretÅrstal,Prislistetillæg!$A$4:$C$61,3,FALSE)/VLOOKUP(Produktionsår,Prislistetillæg!$A$5:$C$61,3,FALSE))</f>
        <v>9382.7625202727795</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6114.25</v>
      </c>
      <c r="K24" s="54">
        <f>J24*(VLOOKUP(OpdateretÅrstal,Prislistetillæg!$A$4:$C$61,3,FALSE)/VLOOKUP(Produktionsår,Prislistetillæg!$A$5:$C$61,3,FALSE))</f>
        <v>9510.7022114684751</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61.142499999999998</v>
      </c>
      <c r="K26" s="34">
        <f>J26*(VLOOKUP(OpdateretÅrstal,Prislistetillæg!$A$4:$C$61,3,FALSE)/VLOOKUP(Produktionsår,Prislistetillæg!$A$5:$C$61,3,FALSE))</f>
        <v>95.107022114684753</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7">
    <tabColor theme="9" tint="-0.249977111117893"/>
  </sheetPr>
  <dimension ref="B1:K26"/>
  <sheetViews>
    <sheetView workbookViewId="0">
      <selection activeCell="B36" sqref="B36:O36"/>
    </sheetView>
  </sheetViews>
  <sheetFormatPr defaultRowHeight="13.5" x14ac:dyDescent="0.3"/>
  <cols>
    <col min="9" max="9" width="9.4609375" bestFit="1" customWidth="1"/>
    <col min="10" max="11" width="12.15234375" bestFit="1" customWidth="1"/>
  </cols>
  <sheetData>
    <row r="1" spans="2:11" ht="14" thickBot="1" x14ac:dyDescent="0.35">
      <c r="B1" s="181" t="s">
        <v>57</v>
      </c>
      <c r="C1" s="182"/>
      <c r="D1" s="182"/>
      <c r="E1" s="182"/>
      <c r="F1" s="92">
        <v>16</v>
      </c>
      <c r="G1" s="183" t="s">
        <v>58</v>
      </c>
      <c r="H1" s="183"/>
      <c r="I1" s="183"/>
      <c r="J1" s="183"/>
      <c r="K1" s="183"/>
    </row>
    <row r="3" spans="2:11" x14ac:dyDescent="0.3">
      <c r="D3" s="64" t="s">
        <v>59</v>
      </c>
      <c r="E3" s="63">
        <v>2017</v>
      </c>
      <c r="F3" t="s">
        <v>60</v>
      </c>
    </row>
    <row r="6" spans="2:11" x14ac:dyDescent="0.3">
      <c r="B6" s="162" t="s">
        <v>61</v>
      </c>
      <c r="C6" s="163"/>
      <c r="D6" s="52">
        <v>5</v>
      </c>
      <c r="E6" s="27" t="s">
        <v>62</v>
      </c>
      <c r="F6" s="166" t="s">
        <v>79</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80</v>
      </c>
      <c r="C11" s="155" t="s">
        <v>68</v>
      </c>
      <c r="D11" s="156"/>
      <c r="E11" s="156"/>
      <c r="F11" s="156"/>
      <c r="G11" s="156"/>
      <c r="H11" s="157"/>
      <c r="I11" s="77">
        <v>26.95</v>
      </c>
      <c r="J11" s="97">
        <f>I11*$D$6</f>
        <v>134.75</v>
      </c>
      <c r="K11" s="65">
        <f>J11*(VLOOKUP(OpdateretÅrstal,Prislistetillæg!$A$4:$C$61,3,FALSE)/VLOOKUP(Produktionsår,Prislistetillæg!$A$5:$C$61,3,FALSE))</f>
        <v>209.60332387379924</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71</v>
      </c>
      <c r="D14" s="161"/>
      <c r="E14" s="161"/>
      <c r="F14" s="161"/>
      <c r="G14" s="161"/>
      <c r="H14" s="161"/>
      <c r="I14" s="25"/>
      <c r="J14" s="35">
        <f>SUM(J11:J12)</f>
        <v>217</v>
      </c>
      <c r="K14" s="54">
        <f>J14*(VLOOKUP(OpdateretÅrstal,Prislistetillæg!$A$4:$C$61,3,FALSE)/VLOOKUP(Produktionsår,Prislistetillæg!$A$5:$C$61,3,FALSE))</f>
        <v>337.54301506949491</v>
      </c>
    </row>
    <row r="15" spans="2:11" ht="12.75" customHeight="1" x14ac:dyDescent="0.3">
      <c r="B15" s="24"/>
      <c r="C15" s="149"/>
      <c r="D15" s="150"/>
      <c r="E15" s="150"/>
      <c r="F15" s="150"/>
      <c r="G15" s="150"/>
      <c r="H15" s="151"/>
      <c r="I15" s="25"/>
      <c r="J15" s="55"/>
      <c r="K15" s="53"/>
    </row>
    <row r="16" spans="2:11" ht="12.75" customHeight="1" thickBot="1" x14ac:dyDescent="0.35">
      <c r="B16" s="26"/>
      <c r="C16" s="152" t="s">
        <v>72</v>
      </c>
      <c r="D16" s="152"/>
      <c r="E16" s="152"/>
      <c r="F16" s="152"/>
      <c r="G16" s="152"/>
      <c r="H16" s="152"/>
      <c r="I16" s="56"/>
      <c r="J16" s="29">
        <f>J14/D6</f>
        <v>43.4</v>
      </c>
      <c r="K16" s="34">
        <f>J16*(VLOOKUP(OpdateretÅrstal,Prislistetillæg!$A$4:$C$61,3,FALSE)/VLOOKUP(Produktionsår,Prislistetillæg!$A$5:$C$61,3,FALSE))</f>
        <v>67.508603013898977</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81</v>
      </c>
      <c r="C21" s="155" t="s">
        <v>74</v>
      </c>
      <c r="D21" s="156"/>
      <c r="E21" s="156"/>
      <c r="F21" s="156"/>
      <c r="G21" s="156"/>
      <c r="H21" s="157"/>
      <c r="I21" s="77">
        <v>58.75</v>
      </c>
      <c r="J21" s="97">
        <f>I21*$D$6</f>
        <v>293.75</v>
      </c>
      <c r="K21" s="65">
        <f>J21*(VLOOKUP(OpdateretÅrstal,Prislistetillæg!$A$4:$C$61,3,FALSE)/VLOOKUP(Produktionsår,Prislistetillæg!$A$5:$C$61,3,FALSE))</f>
        <v>456.92746855605589</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376</v>
      </c>
      <c r="K24" s="54">
        <f>J24*(VLOOKUP(OpdateretÅrstal,Prislistetillæg!$A$4:$C$61,3,FALSE)/VLOOKUP(Produktionsår,Prislistetillæg!$A$5:$C$61,3,FALSE))</f>
        <v>584.8671597517515</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75.2</v>
      </c>
      <c r="K26" s="34">
        <f>J26*(VLOOKUP(OpdateretÅrstal,Prislistetillæg!$A$4:$C$61,3,FALSE)/VLOOKUP(Produktionsår,Prislistetillæg!$A$5:$C$61,3,FALSE))</f>
        <v>116.9734319503503</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tabColor theme="9" tint="-0.249977111117893"/>
  </sheetPr>
  <dimension ref="B1:K26"/>
  <sheetViews>
    <sheetView workbookViewId="0">
      <selection activeCell="B36" sqref="B36:O36"/>
    </sheetView>
  </sheetViews>
  <sheetFormatPr defaultRowHeight="13.5" x14ac:dyDescent="0.3"/>
  <cols>
    <col min="9" max="9" width="9.4609375" bestFit="1" customWidth="1"/>
    <col min="10" max="11" width="12.15234375" bestFit="1" customWidth="1"/>
  </cols>
  <sheetData>
    <row r="1" spans="2:11" ht="14" thickBot="1" x14ac:dyDescent="0.35">
      <c r="B1" s="181" t="s">
        <v>57</v>
      </c>
      <c r="C1" s="182"/>
      <c r="D1" s="182"/>
      <c r="E1" s="182"/>
      <c r="F1" s="92">
        <v>17</v>
      </c>
      <c r="G1" s="183" t="s">
        <v>58</v>
      </c>
      <c r="H1" s="183"/>
      <c r="I1" s="183"/>
      <c r="J1" s="183"/>
      <c r="K1" s="183"/>
    </row>
    <row r="3" spans="2:11" x14ac:dyDescent="0.3">
      <c r="D3" s="64" t="s">
        <v>59</v>
      </c>
      <c r="E3" s="63">
        <v>2017</v>
      </c>
      <c r="F3" t="s">
        <v>60</v>
      </c>
    </row>
    <row r="6" spans="2:11" x14ac:dyDescent="0.3">
      <c r="B6" s="162" t="s">
        <v>61</v>
      </c>
      <c r="C6" s="163"/>
      <c r="D6" s="52">
        <v>15</v>
      </c>
      <c r="E6" s="27" t="s">
        <v>62</v>
      </c>
      <c r="F6" s="166" t="s">
        <v>79</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80</v>
      </c>
      <c r="C11" s="155" t="s">
        <v>68</v>
      </c>
      <c r="D11" s="156"/>
      <c r="E11" s="156"/>
      <c r="F11" s="156"/>
      <c r="G11" s="156"/>
      <c r="H11" s="157"/>
      <c r="I11" s="77">
        <v>26.95</v>
      </c>
      <c r="J11" s="97">
        <f>I11*$D$6</f>
        <v>404.25</v>
      </c>
      <c r="K11" s="65">
        <f>J11*(VLOOKUP(OpdateretÅrstal,Prislistetillæg!$A$4:$C$61,3,FALSE)/VLOOKUP(Produktionsår,Prislistetillæg!$A$5:$C$61,3,FALSE))</f>
        <v>628.80997162139772</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486.5</v>
      </c>
      <c r="K14" s="54">
        <f>J14*(VLOOKUP(OpdateretÅrstal,Prislistetillæg!$A$4:$C$61,3,FALSE)/VLOOKUP(Produktionsår,Prislistetillæg!$A$5:$C$61,3,FALSE))</f>
        <v>756.74966281709339</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32.43333333333333</v>
      </c>
      <c r="K16" s="34">
        <f>J16*(VLOOKUP(OpdateretÅrstal,Prislistetillæg!$A$4:$C$61,3,FALSE)/VLOOKUP(Produktionsår,Prislistetillæg!$A$5:$C$61,3,FALSE))</f>
        <v>50.449977521139552</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81</v>
      </c>
      <c r="C21" s="155" t="s">
        <v>74</v>
      </c>
      <c r="D21" s="156"/>
      <c r="E21" s="156"/>
      <c r="F21" s="156"/>
      <c r="G21" s="156"/>
      <c r="H21" s="157"/>
      <c r="I21" s="77">
        <v>58.75</v>
      </c>
      <c r="J21" s="97">
        <f>I21*$D$6</f>
        <v>881.25</v>
      </c>
      <c r="K21" s="65">
        <f>J21*(VLOOKUP(OpdateretÅrstal,Prislistetillæg!$A$4:$C$61,3,FALSE)/VLOOKUP(Produktionsår,Prislistetillæg!$A$5:$C$61,3,FALSE))</f>
        <v>1370.7824056681677</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963.5</v>
      </c>
      <c r="K24" s="54">
        <f>J24*(VLOOKUP(OpdateretÅrstal,Prislistetillæg!$A$4:$C$61,3,FALSE)/VLOOKUP(Produktionsår,Prislistetillæg!$A$5:$C$61,3,FALSE))</f>
        <v>1498.7220968638633</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64.233333333333334</v>
      </c>
      <c r="K26" s="34">
        <f>J26*(VLOOKUP(OpdateretÅrstal,Prislistetillæg!$A$4:$C$61,3,FALSE)/VLOOKUP(Produktionsår,Prislistetillæg!$A$5:$C$61,3,FALSE))</f>
        <v>99.914806457590885</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9">
    <tabColor theme="9" tint="-0.249977111117893"/>
  </sheetPr>
  <dimension ref="B1:K26"/>
  <sheetViews>
    <sheetView workbookViewId="0">
      <selection activeCell="B36" sqref="B36:O36"/>
    </sheetView>
  </sheetViews>
  <sheetFormatPr defaultRowHeight="13.5" x14ac:dyDescent="0.3"/>
  <cols>
    <col min="9" max="9" width="9.4609375" bestFit="1" customWidth="1"/>
    <col min="10" max="11" width="12.15234375" bestFit="1" customWidth="1"/>
  </cols>
  <sheetData>
    <row r="1" spans="2:11" ht="14" thickBot="1" x14ac:dyDescent="0.35">
      <c r="B1" s="181" t="s">
        <v>57</v>
      </c>
      <c r="C1" s="182"/>
      <c r="D1" s="182"/>
      <c r="E1" s="182"/>
      <c r="F1" s="92">
        <v>18</v>
      </c>
      <c r="G1" s="183" t="s">
        <v>58</v>
      </c>
      <c r="H1" s="183"/>
      <c r="I1" s="183"/>
      <c r="J1" s="183"/>
      <c r="K1" s="183"/>
    </row>
    <row r="3" spans="2:11" x14ac:dyDescent="0.3">
      <c r="D3" s="64" t="s">
        <v>59</v>
      </c>
      <c r="E3" s="63">
        <v>2017</v>
      </c>
      <c r="F3" t="s">
        <v>60</v>
      </c>
    </row>
    <row r="6" spans="2:11" x14ac:dyDescent="0.3">
      <c r="B6" s="162" t="s">
        <v>61</v>
      </c>
      <c r="C6" s="163"/>
      <c r="D6" s="52">
        <v>25</v>
      </c>
      <c r="E6" s="27" t="s">
        <v>62</v>
      </c>
      <c r="F6" s="166" t="s">
        <v>79</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80</v>
      </c>
      <c r="C11" s="155" t="s">
        <v>68</v>
      </c>
      <c r="D11" s="156"/>
      <c r="E11" s="156"/>
      <c r="F11" s="156"/>
      <c r="G11" s="156"/>
      <c r="H11" s="157"/>
      <c r="I11" s="77">
        <v>26.95</v>
      </c>
      <c r="J11" s="97">
        <f>I11*$D$6</f>
        <v>673.75</v>
      </c>
      <c r="K11" s="65">
        <f>J11*(VLOOKUP(OpdateretÅrstal,Prislistetillæg!$A$4:$C$61,3,FALSE)/VLOOKUP(Produktionsår,Prislistetillæg!$A$5:$C$61,3,FALSE))</f>
        <v>1048.0166193689963</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756</v>
      </c>
      <c r="K14" s="54">
        <f>J14*(VLOOKUP(OpdateretÅrstal,Prislistetillæg!$A$4:$C$61,3,FALSE)/VLOOKUP(Produktionsår,Prislistetillæg!$A$5:$C$61,3,FALSE))</f>
        <v>1175.9563105646919</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30.24</v>
      </c>
      <c r="K16" s="34">
        <f>J16*(VLOOKUP(OpdateretÅrstal,Prislistetillæg!$A$4:$C$61,3,FALSE)/VLOOKUP(Produktionsår,Prislistetillæg!$A$5:$C$61,3,FALSE))</f>
        <v>47.038252422587675</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81</v>
      </c>
      <c r="C21" s="155" t="s">
        <v>74</v>
      </c>
      <c r="D21" s="156"/>
      <c r="E21" s="156"/>
      <c r="F21" s="156"/>
      <c r="G21" s="156"/>
      <c r="H21" s="157"/>
      <c r="I21" s="77">
        <v>58.75</v>
      </c>
      <c r="J21" s="97">
        <f>I21*$D$6</f>
        <v>1468.75</v>
      </c>
      <c r="K21" s="65">
        <f>J21*(VLOOKUP(OpdateretÅrstal,Prislistetillæg!$A$4:$C$61,3,FALSE)/VLOOKUP(Produktionsår,Prislistetillæg!$A$5:$C$61,3,FALSE))</f>
        <v>2284.6373427802796</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1551</v>
      </c>
      <c r="K24" s="54">
        <f>J24*(VLOOKUP(OpdateretÅrstal,Prislistetillæg!$A$4:$C$61,3,FALSE)/VLOOKUP(Produktionsår,Prislistetillæg!$A$5:$C$61,3,FALSE))</f>
        <v>2412.5770339759752</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62.04</v>
      </c>
      <c r="K26" s="34">
        <f>J26*(VLOOKUP(OpdateretÅrstal,Prislistetillæg!$A$4:$C$61,3,FALSE)/VLOOKUP(Produktionsår,Prislistetillæg!$A$5:$C$61,3,FALSE))</f>
        <v>96.503081359039001</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B1:M26"/>
  <sheetViews>
    <sheetView workbookViewId="0">
      <selection activeCell="K26" sqref="K26"/>
    </sheetView>
  </sheetViews>
  <sheetFormatPr defaultRowHeight="13.5" x14ac:dyDescent="0.3"/>
  <cols>
    <col min="9" max="9" width="9.4609375" bestFit="1" customWidth="1"/>
    <col min="10" max="11" width="12.15234375" bestFit="1" customWidth="1"/>
  </cols>
  <sheetData>
    <row r="1" spans="2:13" ht="14" thickBot="1" x14ac:dyDescent="0.35">
      <c r="B1" s="164" t="s">
        <v>57</v>
      </c>
      <c r="C1" s="165"/>
      <c r="D1" s="165"/>
      <c r="E1" s="165"/>
      <c r="F1" s="91">
        <v>1</v>
      </c>
      <c r="G1" s="168" t="s">
        <v>58</v>
      </c>
      <c r="H1" s="168"/>
      <c r="I1" s="168"/>
      <c r="J1" s="168"/>
      <c r="K1" s="168"/>
    </row>
    <row r="3" spans="2:13" x14ac:dyDescent="0.3">
      <c r="D3" s="64" t="s">
        <v>59</v>
      </c>
      <c r="E3" s="63">
        <v>2017</v>
      </c>
      <c r="F3" t="s">
        <v>60</v>
      </c>
    </row>
    <row r="6" spans="2:13" x14ac:dyDescent="0.3">
      <c r="B6" s="162" t="s">
        <v>61</v>
      </c>
      <c r="C6" s="163"/>
      <c r="D6" s="52">
        <v>5</v>
      </c>
      <c r="E6" s="27" t="s">
        <v>62</v>
      </c>
      <c r="F6" s="166" t="s">
        <v>63</v>
      </c>
      <c r="G6" s="167"/>
      <c r="H6" s="167"/>
      <c r="I6" s="28">
        <v>100</v>
      </c>
      <c r="J6" s="27" t="s">
        <v>64</v>
      </c>
    </row>
    <row r="7" spans="2:13" x14ac:dyDescent="0.3">
      <c r="M7" t="str">
        <f>""</f>
        <v/>
      </c>
    </row>
    <row r="8" spans="2:13" ht="14" thickBot="1" x14ac:dyDescent="0.35">
      <c r="M8" s="104"/>
    </row>
    <row r="9" spans="2:13"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3" ht="14" thickBot="1" x14ac:dyDescent="0.35">
      <c r="B10" s="99" t="s">
        <v>37</v>
      </c>
      <c r="C10" s="154"/>
      <c r="D10" s="128"/>
      <c r="E10" s="128"/>
      <c r="F10" s="128"/>
      <c r="G10" s="128"/>
      <c r="H10" s="129"/>
      <c r="I10" s="102" t="s">
        <v>65</v>
      </c>
      <c r="J10" s="103" t="s">
        <v>66</v>
      </c>
      <c r="K10" s="96" t="s">
        <v>65</v>
      </c>
    </row>
    <row r="11" spans="2:13" ht="25.5" customHeight="1" x14ac:dyDescent="0.3">
      <c r="B11" s="75" t="s">
        <v>67</v>
      </c>
      <c r="C11" s="155" t="s">
        <v>68</v>
      </c>
      <c r="D11" s="156"/>
      <c r="E11" s="156"/>
      <c r="F11" s="156"/>
      <c r="G11" s="156"/>
      <c r="H11" s="157"/>
      <c r="I11" s="77">
        <v>34.950000000000003</v>
      </c>
      <c r="J11" s="97">
        <f>I11*$D$6</f>
        <v>174.75</v>
      </c>
      <c r="K11" s="65">
        <f>J11*(VLOOKUP(OpdateretÅrstal,Prislistetillæg!$A$4:$C$61,3,FALSE)/VLOOKUP(Produktionsår,Prislistetillæg!$A$5:$C$61,3,FALSE))</f>
        <v>271.82323448568769</v>
      </c>
    </row>
    <row r="12" spans="2:13"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3" ht="12.75" customHeight="1" x14ac:dyDescent="0.3">
      <c r="B13" s="24"/>
      <c r="C13" s="161"/>
      <c r="D13" s="161"/>
      <c r="E13" s="161"/>
      <c r="F13" s="161"/>
      <c r="G13" s="161"/>
      <c r="H13" s="161"/>
      <c r="I13" s="25"/>
      <c r="J13" s="35"/>
      <c r="K13" s="53"/>
    </row>
    <row r="14" spans="2:13" ht="12.75" customHeight="1" x14ac:dyDescent="0.3">
      <c r="B14" s="24"/>
      <c r="C14" s="161" t="s">
        <v>71</v>
      </c>
      <c r="D14" s="161"/>
      <c r="E14" s="161"/>
      <c r="F14" s="161"/>
      <c r="G14" s="161"/>
      <c r="H14" s="161"/>
      <c r="I14" s="25"/>
      <c r="J14" s="35">
        <f>SUM(J11:J12)</f>
        <v>257</v>
      </c>
      <c r="K14" s="54">
        <f>J14*(VLOOKUP(OpdateretÅrstal,Prislistetillæg!$A$4:$C$61,3,FALSE)/VLOOKUP(Produktionsår,Prislistetillæg!$A$5:$C$61,3,FALSE))</f>
        <v>399.76292568138336</v>
      </c>
    </row>
    <row r="15" spans="2:13" ht="12.75" customHeight="1" x14ac:dyDescent="0.3">
      <c r="B15" s="24"/>
      <c r="C15" s="149"/>
      <c r="D15" s="150"/>
      <c r="E15" s="150"/>
      <c r="F15" s="150"/>
      <c r="G15" s="150"/>
      <c r="H15" s="151"/>
      <c r="I15" s="25"/>
      <c r="J15" s="55"/>
      <c r="K15" s="53"/>
    </row>
    <row r="16" spans="2:13" ht="12.75" customHeight="1" thickBot="1" x14ac:dyDescent="0.35">
      <c r="B16" s="26"/>
      <c r="C16" s="152" t="s">
        <v>72</v>
      </c>
      <c r="D16" s="152"/>
      <c r="E16" s="152"/>
      <c r="F16" s="152"/>
      <c r="G16" s="152"/>
      <c r="H16" s="152"/>
      <c r="I16" s="56"/>
      <c r="J16" s="29">
        <f>J14/D6</f>
        <v>51.4</v>
      </c>
      <c r="K16" s="34">
        <f>J16*(VLOOKUP(OpdateretÅrstal,Prislistetillæg!$A$4:$C$61,3,FALSE)/VLOOKUP(Produktionsår,Prislistetillæg!$A$5:$C$61,3,FALSE))</f>
        <v>79.952585136276667</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73</v>
      </c>
      <c r="C21" s="155" t="s">
        <v>74</v>
      </c>
      <c r="D21" s="156"/>
      <c r="E21" s="156"/>
      <c r="F21" s="156"/>
      <c r="G21" s="156"/>
      <c r="H21" s="157"/>
      <c r="I21" s="77">
        <v>66.64</v>
      </c>
      <c r="J21" s="97">
        <f>I21*$D$6</f>
        <v>333.2</v>
      </c>
      <c r="K21" s="65">
        <f>J21*(VLOOKUP(OpdateretÅrstal,Prislistetillæg!$A$4:$C$61,3,FALSE)/VLOOKUP(Produktionsår,Prislistetillæg!$A$5:$C$61,3,FALSE))</f>
        <v>518.29185539703087</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415.45</v>
      </c>
      <c r="K24" s="54">
        <f>J24*(VLOOKUP(OpdateretÅrstal,Prislistetillæg!$A$4:$C$61,3,FALSE)/VLOOKUP(Produktionsår,Prislistetillæg!$A$5:$C$61,3,FALSE))</f>
        <v>646.23154659272654</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83.09</v>
      </c>
      <c r="K26" s="34">
        <f>J26*(VLOOKUP(OpdateretÅrstal,Prislistetillæg!$A$4:$C$61,3,FALSE)/VLOOKUP(Produktionsår,Prislistetillæg!$A$5:$C$61,3,FALSE))</f>
        <v>129.24630931854531</v>
      </c>
    </row>
  </sheetData>
  <mergeCells count="18">
    <mergeCell ref="B6:C6"/>
    <mergeCell ref="B1:E1"/>
    <mergeCell ref="F6:H6"/>
    <mergeCell ref="C16:H16"/>
    <mergeCell ref="C11:H11"/>
    <mergeCell ref="C12:H12"/>
    <mergeCell ref="C15:H15"/>
    <mergeCell ref="C13:H13"/>
    <mergeCell ref="C14:H14"/>
    <mergeCell ref="G1:K1"/>
    <mergeCell ref="C9:H10"/>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0">
    <tabColor theme="9" tint="-0.249977111117893"/>
  </sheetPr>
  <dimension ref="B1:K26"/>
  <sheetViews>
    <sheetView workbookViewId="0">
      <selection activeCell="B36" sqref="B36:O36"/>
    </sheetView>
  </sheetViews>
  <sheetFormatPr defaultRowHeight="13.5" x14ac:dyDescent="0.3"/>
  <cols>
    <col min="9" max="9" width="9.4609375" bestFit="1" customWidth="1"/>
    <col min="10" max="11" width="12.15234375" bestFit="1" customWidth="1"/>
  </cols>
  <sheetData>
    <row r="1" spans="2:11" ht="14" thickBot="1" x14ac:dyDescent="0.35">
      <c r="B1" s="181" t="s">
        <v>57</v>
      </c>
      <c r="C1" s="182"/>
      <c r="D1" s="182"/>
      <c r="E1" s="182"/>
      <c r="F1" s="92">
        <v>19</v>
      </c>
      <c r="G1" s="183" t="s">
        <v>58</v>
      </c>
      <c r="H1" s="183"/>
      <c r="I1" s="183"/>
      <c r="J1" s="183"/>
      <c r="K1" s="183"/>
    </row>
    <row r="3" spans="2:11" x14ac:dyDescent="0.3">
      <c r="D3" s="64" t="s">
        <v>59</v>
      </c>
      <c r="E3" s="63">
        <v>2017</v>
      </c>
      <c r="F3" t="s">
        <v>60</v>
      </c>
    </row>
    <row r="6" spans="2:11" x14ac:dyDescent="0.3">
      <c r="B6" s="162" t="s">
        <v>61</v>
      </c>
      <c r="C6" s="163"/>
      <c r="D6" s="52">
        <v>50</v>
      </c>
      <c r="E6" s="27" t="s">
        <v>62</v>
      </c>
      <c r="F6" s="166" t="s">
        <v>79</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80</v>
      </c>
      <c r="C11" s="155" t="s">
        <v>68</v>
      </c>
      <c r="D11" s="156"/>
      <c r="E11" s="156"/>
      <c r="F11" s="156"/>
      <c r="G11" s="156"/>
      <c r="H11" s="157"/>
      <c r="I11" s="77">
        <v>26.95</v>
      </c>
      <c r="J11" s="97">
        <f>I11*$D$6</f>
        <v>1347.5</v>
      </c>
      <c r="K11" s="65">
        <f>J11*(VLOOKUP(OpdateretÅrstal,Prislistetillæg!$A$4:$C$61,3,FALSE)/VLOOKUP(Produktionsår,Prislistetillæg!$A$5:$C$61,3,FALSE))</f>
        <v>2096.0332387379926</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1429.75</v>
      </c>
      <c r="K14" s="54">
        <f>J14*(VLOOKUP(OpdateretÅrstal,Prislistetillæg!$A$4:$C$61,3,FALSE)/VLOOKUP(Produktionsår,Prislistetillæg!$A$5:$C$61,3,FALSE))</f>
        <v>2223.9729299336882</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28.594999999999999</v>
      </c>
      <c r="K16" s="34">
        <f>J16*(VLOOKUP(OpdateretÅrstal,Prislistetillæg!$A$4:$C$61,3,FALSE)/VLOOKUP(Produktionsår,Prislistetillæg!$A$5:$C$61,3,FALSE))</f>
        <v>44.479458598673759</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81</v>
      </c>
      <c r="C21" s="155" t="s">
        <v>74</v>
      </c>
      <c r="D21" s="156"/>
      <c r="E21" s="156"/>
      <c r="F21" s="156"/>
      <c r="G21" s="156"/>
      <c r="H21" s="157"/>
      <c r="I21" s="77">
        <v>58.75</v>
      </c>
      <c r="J21" s="97">
        <f>I21*$D$6</f>
        <v>2937.5</v>
      </c>
      <c r="K21" s="65">
        <f>J21*(VLOOKUP(OpdateretÅrstal,Prislistetillæg!$A$4:$C$61,3,FALSE)/VLOOKUP(Produktionsår,Prislistetillæg!$A$5:$C$61,3,FALSE))</f>
        <v>4569.2746855605592</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3019.75</v>
      </c>
      <c r="K24" s="54">
        <f>J24*(VLOOKUP(OpdateretÅrstal,Prislistetillæg!$A$4:$C$61,3,FALSE)/VLOOKUP(Produktionsår,Prislistetillæg!$A$5:$C$61,3,FALSE))</f>
        <v>4697.2143767562548</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60.395000000000003</v>
      </c>
      <c r="K26" s="34">
        <f>J26*(VLOOKUP(OpdateretÅrstal,Prislistetillæg!$A$4:$C$61,3,FALSE)/VLOOKUP(Produktionsår,Prislistetillæg!$A$5:$C$61,3,FALSE))</f>
        <v>93.944287535125099</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1">
    <tabColor theme="9" tint="-0.249977111117893"/>
  </sheetPr>
  <dimension ref="B1:K26"/>
  <sheetViews>
    <sheetView workbookViewId="0">
      <selection activeCell="B36" sqref="B36:O36"/>
    </sheetView>
  </sheetViews>
  <sheetFormatPr defaultRowHeight="13.5" x14ac:dyDescent="0.3"/>
  <cols>
    <col min="9" max="9" width="9.4609375" bestFit="1" customWidth="1"/>
    <col min="10" max="11" width="12.15234375" bestFit="1" customWidth="1"/>
  </cols>
  <sheetData>
    <row r="1" spans="2:11" ht="14" thickBot="1" x14ac:dyDescent="0.35">
      <c r="B1" s="181" t="s">
        <v>57</v>
      </c>
      <c r="C1" s="182"/>
      <c r="D1" s="182"/>
      <c r="E1" s="182"/>
      <c r="F1" s="92">
        <v>20</v>
      </c>
      <c r="G1" s="183" t="s">
        <v>58</v>
      </c>
      <c r="H1" s="183"/>
      <c r="I1" s="183"/>
      <c r="J1" s="183"/>
      <c r="K1" s="183"/>
    </row>
    <row r="3" spans="2:11" x14ac:dyDescent="0.3">
      <c r="D3" s="64" t="s">
        <v>59</v>
      </c>
      <c r="E3" s="63">
        <v>2017</v>
      </c>
      <c r="F3" t="s">
        <v>60</v>
      </c>
    </row>
    <row r="6" spans="2:11" x14ac:dyDescent="0.3">
      <c r="B6" s="162" t="s">
        <v>61</v>
      </c>
      <c r="C6" s="163"/>
      <c r="D6" s="52">
        <v>100</v>
      </c>
      <c r="E6" s="27" t="s">
        <v>62</v>
      </c>
      <c r="F6" s="166" t="s">
        <v>79</v>
      </c>
      <c r="G6" s="167"/>
      <c r="H6" s="167"/>
      <c r="I6" s="28">
        <v>650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80</v>
      </c>
      <c r="C11" s="155" t="s">
        <v>68</v>
      </c>
      <c r="D11" s="156"/>
      <c r="E11" s="156"/>
      <c r="F11" s="156"/>
      <c r="G11" s="156"/>
      <c r="H11" s="157"/>
      <c r="I11" s="77">
        <v>26.95</v>
      </c>
      <c r="J11" s="97">
        <f>I11*$D$6</f>
        <v>2695</v>
      </c>
      <c r="K11" s="65">
        <f>J11*(VLOOKUP(OpdateretÅrstal,Prislistetillæg!$A$4:$C$61,3,FALSE)/VLOOKUP(Produktionsår,Prislistetillæg!$A$5:$C$61,3,FALSE))</f>
        <v>4192.0664774759853</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71</v>
      </c>
      <c r="D14" s="161"/>
      <c r="E14" s="161"/>
      <c r="F14" s="161"/>
      <c r="G14" s="161"/>
      <c r="H14" s="161"/>
      <c r="I14" s="25"/>
      <c r="J14" s="35">
        <f>SUM(J11:J12)</f>
        <v>2777.25</v>
      </c>
      <c r="K14" s="54">
        <f>J14*(VLOOKUP(OpdateretÅrstal,Prislistetillæg!$A$4:$C$61,3,FALSE)/VLOOKUP(Produktionsår,Prislistetillæg!$A$5:$C$61,3,FALSE))</f>
        <v>4320.0061686716808</v>
      </c>
    </row>
    <row r="15" spans="2:11" ht="12.75" customHeight="1" x14ac:dyDescent="0.3">
      <c r="B15" s="24"/>
      <c r="C15" s="149"/>
      <c r="D15" s="150"/>
      <c r="E15" s="150"/>
      <c r="F15" s="150"/>
      <c r="G15" s="150"/>
      <c r="H15" s="151"/>
      <c r="I15" s="25"/>
      <c r="J15" s="55"/>
      <c r="K15" s="53"/>
    </row>
    <row r="16" spans="2:11" ht="12.75" customHeight="1" thickBot="1" x14ac:dyDescent="0.35">
      <c r="B16" s="26"/>
      <c r="C16" s="152" t="s">
        <v>72</v>
      </c>
      <c r="D16" s="152"/>
      <c r="E16" s="152"/>
      <c r="F16" s="152"/>
      <c r="G16" s="152"/>
      <c r="H16" s="152"/>
      <c r="I16" s="56"/>
      <c r="J16" s="29">
        <f>J14/D6</f>
        <v>27.772500000000001</v>
      </c>
      <c r="K16" s="34">
        <f>J16*(VLOOKUP(OpdateretÅrstal,Prislistetillæg!$A$4:$C$61,3,FALSE)/VLOOKUP(Produktionsår,Prislistetillæg!$A$5:$C$61,3,FALSE))</f>
        <v>43.200061686716808</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81</v>
      </c>
      <c r="C21" s="155" t="s">
        <v>74</v>
      </c>
      <c r="D21" s="156"/>
      <c r="E21" s="156"/>
      <c r="F21" s="156"/>
      <c r="G21" s="156"/>
      <c r="H21" s="157"/>
      <c r="I21" s="77">
        <v>58.75</v>
      </c>
      <c r="J21" s="97">
        <f>I21*$D$6</f>
        <v>5875</v>
      </c>
      <c r="K21" s="65">
        <f>J21*(VLOOKUP(OpdateretÅrstal,Prislistetillæg!$A$4:$C$61,3,FALSE)/VLOOKUP(Produktionsår,Prislistetillæg!$A$5:$C$61,3,FALSE))</f>
        <v>9138.5493711211184</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5957.25</v>
      </c>
      <c r="K24" s="54">
        <f>J24*(VLOOKUP(OpdateretÅrstal,Prislistetillæg!$A$4:$C$61,3,FALSE)/VLOOKUP(Produktionsår,Prislistetillæg!$A$5:$C$61,3,FALSE))</f>
        <v>9266.4890623168139</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59.572499999999998</v>
      </c>
      <c r="K26" s="34">
        <f>J26*(VLOOKUP(OpdateretÅrstal,Prislistetillæg!$A$4:$C$61,3,FALSE)/VLOOKUP(Produktionsår,Prislistetillæg!$A$5:$C$61,3,FALSE))</f>
        <v>92.664890623168134</v>
      </c>
    </row>
  </sheetData>
  <mergeCells count="18">
    <mergeCell ref="B6:C6"/>
    <mergeCell ref="C11:H11"/>
    <mergeCell ref="B1:E1"/>
    <mergeCell ref="F6:H6"/>
    <mergeCell ref="G1:K1"/>
    <mergeCell ref="C9:H10"/>
    <mergeCell ref="C14:H14"/>
    <mergeCell ref="C15:H15"/>
    <mergeCell ref="C16:H16"/>
    <mergeCell ref="C13:H13"/>
    <mergeCell ref="C12:H12"/>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2"/>
  <dimension ref="A1:I61"/>
  <sheetViews>
    <sheetView workbookViewId="0">
      <selection activeCell="C2" sqref="C2:I2"/>
    </sheetView>
  </sheetViews>
  <sheetFormatPr defaultRowHeight="13.5" x14ac:dyDescent="0.3"/>
  <cols>
    <col min="2" max="3" width="9.4609375" bestFit="1" customWidth="1"/>
    <col min="11" max="11" width="10.15234375" bestFit="1" customWidth="1"/>
  </cols>
  <sheetData>
    <row r="1" spans="1:9" x14ac:dyDescent="0.3">
      <c r="C1" s="184" t="s">
        <v>82</v>
      </c>
      <c r="D1" s="184"/>
      <c r="E1" s="184"/>
      <c r="F1" s="184"/>
      <c r="G1" s="184"/>
      <c r="H1" s="184"/>
      <c r="I1" s="184"/>
    </row>
    <row r="2" spans="1:9" x14ac:dyDescent="0.3">
      <c r="C2" s="184" t="s">
        <v>83</v>
      </c>
      <c r="D2" s="184"/>
      <c r="E2" s="184"/>
      <c r="F2" s="184"/>
      <c r="G2" s="184"/>
      <c r="H2" s="184"/>
      <c r="I2" s="184"/>
    </row>
    <row r="4" spans="1:9" ht="39" customHeight="1" x14ac:dyDescent="0.3">
      <c r="B4" s="30" t="str">
        <f>'[1]Prisliste tillæg'!$B$3</f>
        <v>Det aktuelle års tillæg</v>
      </c>
      <c r="C4" s="31" t="str">
        <f>'[1]Prisliste tillæg'!$C$3</f>
        <v>Samlet Prisliste tillæg</v>
      </c>
    </row>
    <row r="5" spans="1:9" x14ac:dyDescent="0.3">
      <c r="A5">
        <f>'[1]Prisliste tillæg'!$A4</f>
        <v>2014</v>
      </c>
      <c r="B5" s="33">
        <f>'[1]Prisliste tillæg'!$B4</f>
        <v>1</v>
      </c>
      <c r="C5" s="32">
        <f>'[1]Prisliste tillæg'!$C4</f>
        <v>1</v>
      </c>
    </row>
    <row r="6" spans="1:9" x14ac:dyDescent="0.3">
      <c r="A6">
        <f>'[1]Prisliste tillæg'!$A5</f>
        <v>2015</v>
      </c>
      <c r="B6" s="33">
        <f>'[1]Prisliste tillæg'!$B5</f>
        <v>1.014</v>
      </c>
      <c r="C6" s="32">
        <f>'[1]Prisliste tillæg'!$C5</f>
        <v>1.014</v>
      </c>
    </row>
    <row r="7" spans="1:9" x14ac:dyDescent="0.3">
      <c r="A7">
        <f>'[1]Prisliste tillæg'!$A6</f>
        <v>2016</v>
      </c>
      <c r="B7" s="33">
        <f>'[1]Prisliste tillæg'!$B6</f>
        <v>1.0189999999999999</v>
      </c>
      <c r="C7" s="32">
        <f>'[1]Prisliste tillæg'!$C6</f>
        <v>1.033266</v>
      </c>
    </row>
    <row r="8" spans="1:9" x14ac:dyDescent="0.3">
      <c r="A8">
        <f>'[1]Prisliste tillæg'!$A7</f>
        <v>2017</v>
      </c>
      <c r="B8" s="33">
        <f>'[1]Prisliste tillæg'!$B7</f>
        <v>1.018</v>
      </c>
      <c r="C8" s="32">
        <f>'[1]Prisliste tillæg'!$C7</f>
        <v>1.0518647880000001</v>
      </c>
    </row>
    <row r="9" spans="1:9" x14ac:dyDescent="0.3">
      <c r="A9">
        <f>'[1]Prisliste tillæg'!$A8</f>
        <v>2018</v>
      </c>
      <c r="B9" s="33">
        <f>'[1]Prisliste tillæg'!$B8</f>
        <v>1.0189999999999999</v>
      </c>
      <c r="C9" s="32">
        <f>'[1]Prisliste tillæg'!$C8</f>
        <v>1.0718502189720001</v>
      </c>
    </row>
    <row r="10" spans="1:9" x14ac:dyDescent="0.3">
      <c r="A10">
        <f>'[1]Prisliste tillæg'!$A9</f>
        <v>2019</v>
      </c>
      <c r="B10" s="33">
        <f>'[1]Prisliste tillæg'!$B9</f>
        <v>1.0209999999999999</v>
      </c>
      <c r="C10" s="32">
        <f>'[1]Prisliste tillæg'!$C9</f>
        <v>1.0943590735704121</v>
      </c>
    </row>
    <row r="11" spans="1:9" x14ac:dyDescent="0.3">
      <c r="A11">
        <f>'[1]Prisliste tillæg'!$A10</f>
        <v>2020</v>
      </c>
      <c r="B11" s="33">
        <f>'[1]Prisliste tillæg'!$B10</f>
        <v>1.0209999999999999</v>
      </c>
      <c r="C11" s="32">
        <f>'[1]Prisliste tillæg'!$C10</f>
        <v>1.1173406141153905</v>
      </c>
    </row>
    <row r="12" spans="1:9" x14ac:dyDescent="0.3">
      <c r="A12">
        <f>'[1]Prisliste tillæg'!$A11</f>
        <v>2021</v>
      </c>
      <c r="B12" s="33">
        <f>'[1]Prisliste tillæg'!$B11</f>
        <v>1.0209999999999999</v>
      </c>
      <c r="C12" s="32">
        <f>'[1]Prisliste tillæg'!$C11</f>
        <v>1.1408047670118135</v>
      </c>
    </row>
    <row r="13" spans="1:9" x14ac:dyDescent="0.3">
      <c r="A13">
        <f>'[1]Prisliste tillæg'!$A12</f>
        <v>2022</v>
      </c>
      <c r="B13" s="33">
        <f>'[1]Prisliste tillæg'!$B12</f>
        <v>1.0209999999999999</v>
      </c>
      <c r="C13" s="32">
        <f>'[1]Prisliste tillæg'!$C12</f>
        <v>1.1647616671190615</v>
      </c>
    </row>
    <row r="14" spans="1:9" x14ac:dyDescent="0.3">
      <c r="A14">
        <f>'[1]Prisliste tillæg'!$A13</f>
        <v>2023</v>
      </c>
      <c r="B14" s="33">
        <f>'[1]Prisliste tillæg'!$B13</f>
        <v>1.04</v>
      </c>
      <c r="C14" s="32">
        <f>'[1]Prisliste tillæg'!$C13</f>
        <v>1.211352133803824</v>
      </c>
    </row>
    <row r="15" spans="1:9" x14ac:dyDescent="0.3">
      <c r="A15">
        <f>'[1]Prisliste tillæg'!$A14</f>
        <v>2024</v>
      </c>
      <c r="B15" s="33">
        <f>'[1]Prisliste tillæg'!$B14</f>
        <v>1.0389999999999999</v>
      </c>
      <c r="C15" s="32">
        <f>'[1]Prisliste tillæg'!$C14</f>
        <v>1.2585948670221732</v>
      </c>
    </row>
    <row r="16" spans="1:9" x14ac:dyDescent="0.3">
      <c r="A16">
        <f>'[1]Prisliste tillæg'!$A15</f>
        <v>2025</v>
      </c>
      <c r="B16" s="33">
        <f>'[1]Prisliste tillæg'!$B15</f>
        <v>1.3</v>
      </c>
      <c r="C16" s="32">
        <f>'[1]Prisliste tillæg'!$C15</f>
        <v>1.6361733271288252</v>
      </c>
    </row>
    <row r="17" spans="1:3" x14ac:dyDescent="0.3">
      <c r="A17">
        <f>'[1]Prisliste tillæg'!$A16</f>
        <v>2026</v>
      </c>
      <c r="B17" s="33">
        <f>'[1]Prisliste tillæg'!$B16</f>
        <v>0</v>
      </c>
      <c r="C17" s="32">
        <f>'[1]Prisliste tillæg'!$C16</f>
        <v>0</v>
      </c>
    </row>
    <row r="18" spans="1:3" x14ac:dyDescent="0.3">
      <c r="A18">
        <f>'[1]Prisliste tillæg'!$A17</f>
        <v>2027</v>
      </c>
      <c r="B18" s="33">
        <f>'[1]Prisliste tillæg'!$B17</f>
        <v>0</v>
      </c>
      <c r="C18" s="32">
        <f>'[1]Prisliste tillæg'!$C17</f>
        <v>0</v>
      </c>
    </row>
    <row r="19" spans="1:3" x14ac:dyDescent="0.3">
      <c r="A19">
        <f>'[1]Prisliste tillæg'!$A18</f>
        <v>2028</v>
      </c>
      <c r="B19" s="33">
        <f>'[1]Prisliste tillæg'!$B18</f>
        <v>0</v>
      </c>
      <c r="C19" s="32">
        <f>'[1]Prisliste tillæg'!$C18</f>
        <v>0</v>
      </c>
    </row>
    <row r="20" spans="1:3" x14ac:dyDescent="0.3">
      <c r="A20">
        <f>'[1]Prisliste tillæg'!$A19</f>
        <v>2029</v>
      </c>
      <c r="B20" s="33">
        <f>'[1]Prisliste tillæg'!$B19</f>
        <v>0</v>
      </c>
      <c r="C20" s="32">
        <f>'[1]Prisliste tillæg'!$C19</f>
        <v>0</v>
      </c>
    </row>
    <row r="21" spans="1:3" x14ac:dyDescent="0.3">
      <c r="A21">
        <f>'[1]Prisliste tillæg'!$A20</f>
        <v>2030</v>
      </c>
      <c r="B21" s="33">
        <f>'[1]Prisliste tillæg'!$B20</f>
        <v>0</v>
      </c>
      <c r="C21" s="32">
        <f>'[1]Prisliste tillæg'!$C20</f>
        <v>0</v>
      </c>
    </row>
    <row r="22" spans="1:3" x14ac:dyDescent="0.3">
      <c r="A22">
        <f>'[1]Prisliste tillæg'!$A21</f>
        <v>2031</v>
      </c>
      <c r="B22" s="33">
        <f>'[1]Prisliste tillæg'!$B21</f>
        <v>0</v>
      </c>
      <c r="C22" s="32">
        <f>'[1]Prisliste tillæg'!$C21</f>
        <v>0</v>
      </c>
    </row>
    <row r="23" spans="1:3" x14ac:dyDescent="0.3">
      <c r="A23">
        <f>'[1]Prisliste tillæg'!$A22</f>
        <v>2032</v>
      </c>
      <c r="B23" s="33">
        <f>'[1]Prisliste tillæg'!$B22</f>
        <v>0</v>
      </c>
      <c r="C23" s="32">
        <f>'[1]Prisliste tillæg'!$C22</f>
        <v>0</v>
      </c>
    </row>
    <row r="24" spans="1:3" x14ac:dyDescent="0.3">
      <c r="A24">
        <f>'[1]Prisliste tillæg'!$A23</f>
        <v>2033</v>
      </c>
      <c r="B24" s="33">
        <f>'[1]Prisliste tillæg'!$B23</f>
        <v>0</v>
      </c>
      <c r="C24" s="32">
        <f>'[1]Prisliste tillæg'!$C23</f>
        <v>0</v>
      </c>
    </row>
    <row r="25" spans="1:3" x14ac:dyDescent="0.3">
      <c r="A25">
        <f>'[1]Prisliste tillæg'!$A24</f>
        <v>2034</v>
      </c>
      <c r="B25" s="33">
        <f>'[1]Prisliste tillæg'!$B24</f>
        <v>0</v>
      </c>
      <c r="C25" s="32">
        <f>'[1]Prisliste tillæg'!$C24</f>
        <v>0</v>
      </c>
    </row>
    <row r="26" spans="1:3" x14ac:dyDescent="0.3">
      <c r="A26">
        <f>'[1]Prisliste tillæg'!$A25</f>
        <v>2035</v>
      </c>
      <c r="B26" s="33">
        <f>'[1]Prisliste tillæg'!$B25</f>
        <v>0</v>
      </c>
      <c r="C26" s="32">
        <f>'[1]Prisliste tillæg'!$C25</f>
        <v>0</v>
      </c>
    </row>
    <row r="27" spans="1:3" x14ac:dyDescent="0.3">
      <c r="A27">
        <f>'[1]Prisliste tillæg'!$A26</f>
        <v>2036</v>
      </c>
      <c r="B27" s="33">
        <f>'[1]Prisliste tillæg'!$B26</f>
        <v>0</v>
      </c>
      <c r="C27" s="32">
        <f>'[1]Prisliste tillæg'!$C26</f>
        <v>0</v>
      </c>
    </row>
    <row r="28" spans="1:3" x14ac:dyDescent="0.3">
      <c r="A28">
        <f>'[1]Prisliste tillæg'!$A27</f>
        <v>2037</v>
      </c>
      <c r="B28" s="33">
        <f>'[1]Prisliste tillæg'!$B27</f>
        <v>0</v>
      </c>
      <c r="C28" s="32">
        <f>'[1]Prisliste tillæg'!$C27</f>
        <v>0</v>
      </c>
    </row>
    <row r="29" spans="1:3" x14ac:dyDescent="0.3">
      <c r="A29">
        <f>'[1]Prisliste tillæg'!$A28</f>
        <v>2038</v>
      </c>
      <c r="B29" s="33">
        <f>'[1]Prisliste tillæg'!$B28</f>
        <v>0</v>
      </c>
      <c r="C29" s="32">
        <f>'[1]Prisliste tillæg'!$C28</f>
        <v>0</v>
      </c>
    </row>
    <row r="30" spans="1:3" x14ac:dyDescent="0.3">
      <c r="A30">
        <f>'[1]Prisliste tillæg'!$A29</f>
        <v>2039</v>
      </c>
      <c r="B30" s="33">
        <f>'[1]Prisliste tillæg'!$B29</f>
        <v>0</v>
      </c>
      <c r="C30" s="32">
        <f>'[1]Prisliste tillæg'!$C29</f>
        <v>0</v>
      </c>
    </row>
    <row r="31" spans="1:3" x14ac:dyDescent="0.3">
      <c r="A31">
        <f>'[1]Prisliste tillæg'!$A30</f>
        <v>2040</v>
      </c>
      <c r="B31" s="33">
        <f>'[1]Prisliste tillæg'!$B30</f>
        <v>0</v>
      </c>
      <c r="C31" s="32">
        <f>'[1]Prisliste tillæg'!$C30</f>
        <v>0</v>
      </c>
    </row>
    <row r="32" spans="1:3" x14ac:dyDescent="0.3">
      <c r="A32">
        <f>'[1]Prisliste tillæg'!$A31</f>
        <v>2041</v>
      </c>
      <c r="B32" s="33">
        <f>'[1]Prisliste tillæg'!$B31</f>
        <v>0</v>
      </c>
      <c r="C32" s="32">
        <f>'[1]Prisliste tillæg'!$C31</f>
        <v>0</v>
      </c>
    </row>
    <row r="33" spans="1:3" x14ac:dyDescent="0.3">
      <c r="A33">
        <f>'[1]Prisliste tillæg'!$A32</f>
        <v>2042</v>
      </c>
      <c r="B33" s="33">
        <f>'[1]Prisliste tillæg'!$B32</f>
        <v>0</v>
      </c>
      <c r="C33" s="32">
        <f>'[1]Prisliste tillæg'!$C32</f>
        <v>0</v>
      </c>
    </row>
    <row r="34" spans="1:3" x14ac:dyDescent="0.3">
      <c r="A34">
        <f>'[1]Prisliste tillæg'!$A33</f>
        <v>2043</v>
      </c>
      <c r="B34" s="33">
        <f>'[1]Prisliste tillæg'!$B33</f>
        <v>0</v>
      </c>
      <c r="C34" s="32">
        <f>'[1]Prisliste tillæg'!$C33</f>
        <v>0</v>
      </c>
    </row>
    <row r="35" spans="1:3" x14ac:dyDescent="0.3">
      <c r="A35">
        <f>'[1]Prisliste tillæg'!$A34</f>
        <v>2044</v>
      </c>
      <c r="B35" s="33">
        <f>'[1]Prisliste tillæg'!$B34</f>
        <v>0</v>
      </c>
      <c r="C35" s="32">
        <f>'[1]Prisliste tillæg'!$C34</f>
        <v>0</v>
      </c>
    </row>
    <row r="36" spans="1:3" x14ac:dyDescent="0.3">
      <c r="A36">
        <f>'[1]Prisliste tillæg'!$A35</f>
        <v>2045</v>
      </c>
      <c r="B36" s="33">
        <f>'[1]Prisliste tillæg'!$B35</f>
        <v>0</v>
      </c>
      <c r="C36" s="32">
        <f>'[1]Prisliste tillæg'!$C35</f>
        <v>0</v>
      </c>
    </row>
    <row r="37" spans="1:3" x14ac:dyDescent="0.3">
      <c r="A37">
        <f>'[1]Prisliste tillæg'!$A36</f>
        <v>2046</v>
      </c>
      <c r="B37" s="33">
        <f>'[1]Prisliste tillæg'!$B36</f>
        <v>0</v>
      </c>
      <c r="C37" s="32">
        <f>'[1]Prisliste tillæg'!$C36</f>
        <v>0</v>
      </c>
    </row>
    <row r="38" spans="1:3" x14ac:dyDescent="0.3">
      <c r="A38">
        <f>'[1]Prisliste tillæg'!$A37</f>
        <v>2047</v>
      </c>
      <c r="B38" s="33">
        <f>'[1]Prisliste tillæg'!$B37</f>
        <v>0</v>
      </c>
      <c r="C38" s="32">
        <f>'[1]Prisliste tillæg'!$C37</f>
        <v>0</v>
      </c>
    </row>
    <row r="39" spans="1:3" x14ac:dyDescent="0.3">
      <c r="A39">
        <f>'[1]Prisliste tillæg'!$A38</f>
        <v>2048</v>
      </c>
      <c r="B39" s="33">
        <f>'[1]Prisliste tillæg'!$B38</f>
        <v>0</v>
      </c>
      <c r="C39" s="32">
        <f>'[1]Prisliste tillæg'!$C38</f>
        <v>0</v>
      </c>
    </row>
    <row r="40" spans="1:3" x14ac:dyDescent="0.3">
      <c r="A40">
        <f>'[1]Prisliste tillæg'!$A39</f>
        <v>2049</v>
      </c>
      <c r="B40" s="33">
        <f>'[1]Prisliste tillæg'!$B39</f>
        <v>0</v>
      </c>
      <c r="C40" s="32">
        <f>'[1]Prisliste tillæg'!$C39</f>
        <v>0</v>
      </c>
    </row>
    <row r="41" spans="1:3" x14ac:dyDescent="0.3">
      <c r="A41">
        <f>'[1]Prisliste tillæg'!$A40</f>
        <v>2050</v>
      </c>
      <c r="B41" s="33">
        <f>'[1]Prisliste tillæg'!$B40</f>
        <v>0</v>
      </c>
      <c r="C41" s="32">
        <f>'[1]Prisliste tillæg'!$C40</f>
        <v>0</v>
      </c>
    </row>
    <row r="42" spans="1:3" x14ac:dyDescent="0.3">
      <c r="A42">
        <f>'[1]Prisliste tillæg'!$A41</f>
        <v>2051</v>
      </c>
      <c r="B42" s="33">
        <f>'[1]Prisliste tillæg'!$B41</f>
        <v>0</v>
      </c>
      <c r="C42" s="32">
        <f>'[1]Prisliste tillæg'!$C41</f>
        <v>0</v>
      </c>
    </row>
    <row r="43" spans="1:3" x14ac:dyDescent="0.3">
      <c r="A43">
        <f>'[1]Prisliste tillæg'!$A42</f>
        <v>2052</v>
      </c>
      <c r="B43" s="33">
        <f>'[1]Prisliste tillæg'!$B42</f>
        <v>0</v>
      </c>
      <c r="C43" s="32">
        <f>'[1]Prisliste tillæg'!$C42</f>
        <v>0</v>
      </c>
    </row>
    <row r="44" spans="1:3" x14ac:dyDescent="0.3">
      <c r="A44">
        <f>'[1]Prisliste tillæg'!$A43</f>
        <v>2053</v>
      </c>
      <c r="B44" s="33">
        <f>'[1]Prisliste tillæg'!$B43</f>
        <v>0</v>
      </c>
      <c r="C44" s="32">
        <f>'[1]Prisliste tillæg'!$C43</f>
        <v>0</v>
      </c>
    </row>
    <row r="45" spans="1:3" x14ac:dyDescent="0.3">
      <c r="A45">
        <f>'[1]Prisliste tillæg'!$A44</f>
        <v>2054</v>
      </c>
      <c r="B45" s="33">
        <f>'[1]Prisliste tillæg'!$B44</f>
        <v>0</v>
      </c>
      <c r="C45" s="32">
        <f>'[1]Prisliste tillæg'!$C44</f>
        <v>0</v>
      </c>
    </row>
    <row r="46" spans="1:3" x14ac:dyDescent="0.3">
      <c r="A46">
        <f>'[1]Prisliste tillæg'!$A45</f>
        <v>2055</v>
      </c>
      <c r="B46" s="33">
        <f>'[1]Prisliste tillæg'!$B45</f>
        <v>0</v>
      </c>
      <c r="C46" s="32">
        <f>'[1]Prisliste tillæg'!$C45</f>
        <v>0</v>
      </c>
    </row>
    <row r="47" spans="1:3" x14ac:dyDescent="0.3">
      <c r="A47">
        <f>'[1]Prisliste tillæg'!$A46</f>
        <v>2056</v>
      </c>
      <c r="B47" s="33">
        <f>'[1]Prisliste tillæg'!$B46</f>
        <v>0</v>
      </c>
      <c r="C47" s="32">
        <f>'[1]Prisliste tillæg'!$C46</f>
        <v>0</v>
      </c>
    </row>
    <row r="48" spans="1:3" x14ac:dyDescent="0.3">
      <c r="A48">
        <f>'[1]Prisliste tillæg'!$A47</f>
        <v>2057</v>
      </c>
      <c r="B48" s="33">
        <f>'[1]Prisliste tillæg'!$B47</f>
        <v>0</v>
      </c>
      <c r="C48" s="32">
        <f>'[1]Prisliste tillæg'!$C47</f>
        <v>0</v>
      </c>
    </row>
    <row r="49" spans="1:3" x14ac:dyDescent="0.3">
      <c r="A49">
        <f>'[1]Prisliste tillæg'!$A48</f>
        <v>2058</v>
      </c>
      <c r="B49" s="33">
        <f>'[1]Prisliste tillæg'!$B48</f>
        <v>0</v>
      </c>
      <c r="C49" s="32">
        <f>'[1]Prisliste tillæg'!$C48</f>
        <v>0</v>
      </c>
    </row>
    <row r="50" spans="1:3" x14ac:dyDescent="0.3">
      <c r="A50">
        <f>'[1]Prisliste tillæg'!$A49</f>
        <v>2059</v>
      </c>
      <c r="B50" s="33">
        <f>'[1]Prisliste tillæg'!$B49</f>
        <v>0</v>
      </c>
      <c r="C50" s="32">
        <f>'[1]Prisliste tillæg'!$C49</f>
        <v>0</v>
      </c>
    </row>
    <row r="51" spans="1:3" x14ac:dyDescent="0.3">
      <c r="A51">
        <f>'[1]Prisliste tillæg'!$A50</f>
        <v>2060</v>
      </c>
      <c r="B51" s="33">
        <f>'[1]Prisliste tillæg'!$B50</f>
        <v>0</v>
      </c>
      <c r="C51" s="32">
        <f>'[1]Prisliste tillæg'!$C50</f>
        <v>0</v>
      </c>
    </row>
    <row r="52" spans="1:3" x14ac:dyDescent="0.3">
      <c r="A52">
        <f>'[1]Prisliste tillæg'!$A51</f>
        <v>2061</v>
      </c>
      <c r="B52" s="33">
        <f>'[1]Prisliste tillæg'!$B51</f>
        <v>0</v>
      </c>
      <c r="C52" s="32">
        <f>'[1]Prisliste tillæg'!$C51</f>
        <v>0</v>
      </c>
    </row>
    <row r="53" spans="1:3" x14ac:dyDescent="0.3">
      <c r="A53">
        <f>'[1]Prisliste tillæg'!$A52</f>
        <v>2062</v>
      </c>
      <c r="B53" s="33">
        <f>'[1]Prisliste tillæg'!$B52</f>
        <v>0</v>
      </c>
      <c r="C53" s="32">
        <f>'[1]Prisliste tillæg'!$C52</f>
        <v>0</v>
      </c>
    </row>
    <row r="54" spans="1:3" x14ac:dyDescent="0.3">
      <c r="A54">
        <f>'[1]Prisliste tillæg'!$A53</f>
        <v>2063</v>
      </c>
      <c r="B54" s="33">
        <f>'[1]Prisliste tillæg'!$B53</f>
        <v>0</v>
      </c>
      <c r="C54" s="32">
        <f>'[1]Prisliste tillæg'!$C53</f>
        <v>0</v>
      </c>
    </row>
    <row r="55" spans="1:3" x14ac:dyDescent="0.3">
      <c r="A55">
        <f>'[1]Prisliste tillæg'!$A54</f>
        <v>2064</v>
      </c>
      <c r="B55" s="33">
        <f>'[1]Prisliste tillæg'!$B54</f>
        <v>0</v>
      </c>
      <c r="C55" s="32">
        <f>'[1]Prisliste tillæg'!$C54</f>
        <v>0</v>
      </c>
    </row>
    <row r="56" spans="1:3" x14ac:dyDescent="0.3">
      <c r="A56">
        <f>'[1]Prisliste tillæg'!$A55</f>
        <v>2065</v>
      </c>
      <c r="B56" s="33">
        <f>'[1]Prisliste tillæg'!$B55</f>
        <v>0</v>
      </c>
      <c r="C56" s="32">
        <f>'[1]Prisliste tillæg'!$C55</f>
        <v>0</v>
      </c>
    </row>
    <row r="57" spans="1:3" x14ac:dyDescent="0.3">
      <c r="A57">
        <f>'[1]Prisliste tillæg'!$A56</f>
        <v>2066</v>
      </c>
      <c r="B57" s="33">
        <f>'[1]Prisliste tillæg'!$B56</f>
        <v>0</v>
      </c>
      <c r="C57" s="32">
        <f>'[1]Prisliste tillæg'!$C56</f>
        <v>0</v>
      </c>
    </row>
    <row r="58" spans="1:3" x14ac:dyDescent="0.3">
      <c r="A58">
        <f>'[1]Prisliste tillæg'!$A57</f>
        <v>2067</v>
      </c>
      <c r="B58" s="33">
        <f>'[1]Prisliste tillæg'!$B57</f>
        <v>0</v>
      </c>
      <c r="C58" s="32">
        <f>'[1]Prisliste tillæg'!$C57</f>
        <v>0</v>
      </c>
    </row>
    <row r="59" spans="1:3" x14ac:dyDescent="0.3">
      <c r="A59">
        <f>'[1]Prisliste tillæg'!$A58</f>
        <v>2068</v>
      </c>
      <c r="B59" s="33">
        <f>'[1]Prisliste tillæg'!$B58</f>
        <v>0</v>
      </c>
      <c r="C59" s="32">
        <f>'[1]Prisliste tillæg'!$C58</f>
        <v>0</v>
      </c>
    </row>
    <row r="60" spans="1:3" x14ac:dyDescent="0.3">
      <c r="A60">
        <f>'[1]Prisliste tillæg'!$A59</f>
        <v>2069</v>
      </c>
      <c r="B60" s="33">
        <f>'[1]Prisliste tillæg'!$B59</f>
        <v>0</v>
      </c>
      <c r="C60" s="32">
        <f>'[1]Prisliste tillæg'!$C59</f>
        <v>0</v>
      </c>
    </row>
    <row r="61" spans="1:3" x14ac:dyDescent="0.3">
      <c r="A61">
        <f>'[1]Prisliste tillæg'!$A60</f>
        <v>2070</v>
      </c>
      <c r="B61" s="33">
        <f>'[1]Prisliste tillæg'!$B60</f>
        <v>0</v>
      </c>
      <c r="C61" s="32">
        <f>'[1]Prisliste tillæg'!$C60</f>
        <v>0</v>
      </c>
    </row>
  </sheetData>
  <mergeCells count="2">
    <mergeCell ref="C1:I1"/>
    <mergeCell ref="C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B1:K26"/>
  <sheetViews>
    <sheetView workbookViewId="0">
      <selection activeCell="J12" sqref="J12"/>
    </sheetView>
  </sheetViews>
  <sheetFormatPr defaultRowHeight="13.5" x14ac:dyDescent="0.3"/>
  <cols>
    <col min="9" max="9" width="9.4609375" bestFit="1" customWidth="1"/>
    <col min="10" max="11" width="12.15234375" bestFit="1" customWidth="1"/>
  </cols>
  <sheetData>
    <row r="1" spans="2:11" ht="14" thickBot="1" x14ac:dyDescent="0.35">
      <c r="B1" s="164" t="s">
        <v>57</v>
      </c>
      <c r="C1" s="165"/>
      <c r="D1" s="165"/>
      <c r="E1" s="165"/>
      <c r="F1" s="91">
        <v>2</v>
      </c>
      <c r="G1" s="168" t="s">
        <v>58</v>
      </c>
      <c r="H1" s="168"/>
      <c r="I1" s="168"/>
      <c r="J1" s="168"/>
      <c r="K1" s="168"/>
    </row>
    <row r="3" spans="2:11" x14ac:dyDescent="0.3">
      <c r="D3" s="64" t="s">
        <v>59</v>
      </c>
      <c r="E3" s="63">
        <v>2017</v>
      </c>
      <c r="F3" t="s">
        <v>60</v>
      </c>
    </row>
    <row r="6" spans="2:11" x14ac:dyDescent="0.3">
      <c r="B6" s="162" t="s">
        <v>61</v>
      </c>
      <c r="C6" s="163"/>
      <c r="D6" s="52">
        <v>15</v>
      </c>
      <c r="E6" s="27" t="s">
        <v>62</v>
      </c>
      <c r="F6" s="166" t="s">
        <v>63</v>
      </c>
      <c r="G6" s="167"/>
      <c r="H6" s="167"/>
      <c r="I6" s="28">
        <v>100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67</v>
      </c>
      <c r="C11" s="155" t="s">
        <v>68</v>
      </c>
      <c r="D11" s="156"/>
      <c r="E11" s="156"/>
      <c r="F11" s="156"/>
      <c r="G11" s="156"/>
      <c r="H11" s="157"/>
      <c r="I11" s="77">
        <v>34.950000000000003</v>
      </c>
      <c r="J11" s="97">
        <f>I11*$D$6</f>
        <v>524.25</v>
      </c>
      <c r="K11" s="65">
        <f>J11*(VLOOKUP(OpdateretÅrstal,Prislistetillæg!$A$4:$C$61,3,FALSE)/VLOOKUP(Produktionsår,Prislistetillæg!$A$5:$C$61,3,FALSE))</f>
        <v>815.46970345706313</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71</v>
      </c>
      <c r="D14" s="161"/>
      <c r="E14" s="161"/>
      <c r="F14" s="161"/>
      <c r="G14" s="161"/>
      <c r="H14" s="161"/>
      <c r="I14" s="25"/>
      <c r="J14" s="35">
        <f>SUM(J11:J12)</f>
        <v>606.5</v>
      </c>
      <c r="K14" s="54">
        <f>J14*(VLOOKUP(OpdateretÅrstal,Prislistetillæg!$A$4:$C$61,3,FALSE)/VLOOKUP(Produktionsår,Prislistetillæg!$A$5:$C$61,3,FALSE))</f>
        <v>943.40939465275881</v>
      </c>
    </row>
    <row r="15" spans="2:11" ht="12.75" customHeight="1" x14ac:dyDescent="0.3">
      <c r="B15" s="24"/>
      <c r="C15" s="149"/>
      <c r="D15" s="150"/>
      <c r="E15" s="150"/>
      <c r="F15" s="150"/>
      <c r="G15" s="150"/>
      <c r="H15" s="151"/>
      <c r="I15" s="25"/>
      <c r="J15" s="55"/>
      <c r="K15" s="53"/>
    </row>
    <row r="16" spans="2:11" ht="12.75" customHeight="1" thickBot="1" x14ac:dyDescent="0.35">
      <c r="B16" s="26"/>
      <c r="C16" s="152" t="s">
        <v>72</v>
      </c>
      <c r="D16" s="152"/>
      <c r="E16" s="152"/>
      <c r="F16" s="152"/>
      <c r="G16" s="152"/>
      <c r="H16" s="152"/>
      <c r="I16" s="56"/>
      <c r="J16" s="29">
        <f>J14/D6</f>
        <v>40.43333333333333</v>
      </c>
      <c r="K16" s="34">
        <f>J16*(VLOOKUP(OpdateretÅrstal,Prislistetillæg!$A$4:$C$61,3,FALSE)/VLOOKUP(Produktionsår,Prislistetillæg!$A$5:$C$61,3,FALSE))</f>
        <v>62.893959643517249</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73</v>
      </c>
      <c r="C21" s="155" t="s">
        <v>74</v>
      </c>
      <c r="D21" s="156"/>
      <c r="E21" s="156"/>
      <c r="F21" s="156"/>
      <c r="G21" s="156"/>
      <c r="H21" s="157"/>
      <c r="I21" s="77">
        <v>66.64</v>
      </c>
      <c r="J21" s="97">
        <f>I21*$D$6</f>
        <v>999.6</v>
      </c>
      <c r="K21" s="65">
        <f>J21*(VLOOKUP(OpdateretÅrstal,Prislistetillæg!$A$4:$C$61,3,FALSE)/VLOOKUP(Produktionsår,Prislistetillæg!$A$5:$C$61,3,FALSE))</f>
        <v>1554.8755661910927</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1081.8499999999999</v>
      </c>
      <c r="K24" s="54">
        <f>J24*(VLOOKUP(OpdateretÅrstal,Prislistetillæg!$A$4:$C$61,3,FALSE)/VLOOKUP(Produktionsår,Prislistetillæg!$A$5:$C$61,3,FALSE))</f>
        <v>1682.8152573867881</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72.123333333333321</v>
      </c>
      <c r="K26" s="34">
        <f>J26*(VLOOKUP(OpdateretÅrstal,Prislistetillæg!$A$4:$C$61,3,FALSE)/VLOOKUP(Produktionsår,Prislistetillæg!$A$5:$C$61,3,FALSE))</f>
        <v>112.18768382578587</v>
      </c>
    </row>
  </sheetData>
  <mergeCells count="18">
    <mergeCell ref="B6:C6"/>
    <mergeCell ref="C11:H11"/>
    <mergeCell ref="B1:E1"/>
    <mergeCell ref="F6:H6"/>
    <mergeCell ref="G1:K1"/>
    <mergeCell ref="C9:H10"/>
    <mergeCell ref="C12:H12"/>
    <mergeCell ref="C15:H15"/>
    <mergeCell ref="C16:H16"/>
    <mergeCell ref="C13:H13"/>
    <mergeCell ref="C14:H14"/>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B1:K26"/>
  <sheetViews>
    <sheetView workbookViewId="0">
      <selection activeCell="J12" sqref="J12"/>
    </sheetView>
  </sheetViews>
  <sheetFormatPr defaultRowHeight="13.5" x14ac:dyDescent="0.3"/>
  <cols>
    <col min="9" max="9" width="9.4609375" bestFit="1" customWidth="1"/>
    <col min="10" max="11" width="12.15234375" bestFit="1" customWidth="1"/>
  </cols>
  <sheetData>
    <row r="1" spans="2:11" ht="14" thickBot="1" x14ac:dyDescent="0.35">
      <c r="B1" s="164" t="s">
        <v>57</v>
      </c>
      <c r="C1" s="165"/>
      <c r="D1" s="165"/>
      <c r="E1" s="165"/>
      <c r="F1" s="91">
        <v>3</v>
      </c>
      <c r="G1" s="168" t="s">
        <v>58</v>
      </c>
      <c r="H1" s="168"/>
      <c r="I1" s="168"/>
      <c r="J1" s="168"/>
      <c r="K1" s="168"/>
    </row>
    <row r="3" spans="2:11" x14ac:dyDescent="0.3">
      <c r="D3" s="64" t="s">
        <v>59</v>
      </c>
      <c r="E3" s="63">
        <v>2017</v>
      </c>
      <c r="F3" t="s">
        <v>60</v>
      </c>
    </row>
    <row r="6" spans="2:11" x14ac:dyDescent="0.3">
      <c r="B6" s="162" t="s">
        <v>61</v>
      </c>
      <c r="C6" s="163"/>
      <c r="D6" s="52">
        <v>25</v>
      </c>
      <c r="E6" s="27" t="s">
        <v>62</v>
      </c>
      <c r="F6" s="166" t="s">
        <v>63</v>
      </c>
      <c r="G6" s="167"/>
      <c r="H6" s="167"/>
      <c r="I6" s="28">
        <v>100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67</v>
      </c>
      <c r="C11" s="155" t="s">
        <v>68</v>
      </c>
      <c r="D11" s="156"/>
      <c r="E11" s="156"/>
      <c r="F11" s="156"/>
      <c r="G11" s="156"/>
      <c r="H11" s="157"/>
      <c r="I11" s="77">
        <v>34.950000000000003</v>
      </c>
      <c r="J11" s="97">
        <f>I11*$D$6</f>
        <v>873.75000000000011</v>
      </c>
      <c r="K11" s="65">
        <f>J11*(VLOOKUP(OpdateretÅrstal,Prislistetillæg!$A$4:$C$61,3,FALSE)/VLOOKUP(Produktionsår,Prislistetillæg!$A$5:$C$61,3,FALSE))</f>
        <v>1359.1161724284386</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956.00000000000011</v>
      </c>
      <c r="K14" s="54">
        <f>J14*(VLOOKUP(OpdateretÅrstal,Prislistetillæg!$A$4:$C$61,3,FALSE)/VLOOKUP(Produktionsår,Prislistetillæg!$A$5:$C$61,3,FALSE))</f>
        <v>1487.0558636241344</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38.24</v>
      </c>
      <c r="K16" s="34">
        <f>J16*(VLOOKUP(OpdateretÅrstal,Prislistetillæg!$A$4:$C$61,3,FALSE)/VLOOKUP(Produktionsår,Prislistetillæg!$A$5:$C$61,3,FALSE))</f>
        <v>59.482234544965372</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73</v>
      </c>
      <c r="C21" s="155" t="s">
        <v>74</v>
      </c>
      <c r="D21" s="156"/>
      <c r="E21" s="156"/>
      <c r="F21" s="156"/>
      <c r="G21" s="156"/>
      <c r="H21" s="157"/>
      <c r="I21" s="77">
        <v>66.64</v>
      </c>
      <c r="J21" s="97">
        <f>I21*$D$6</f>
        <v>1666</v>
      </c>
      <c r="K21" s="65">
        <f>J21*(VLOOKUP(OpdateretÅrstal,Prislistetillæg!$A$4:$C$61,3,FALSE)/VLOOKUP(Produktionsår,Prislistetillæg!$A$5:$C$61,3,FALSE))</f>
        <v>2591.4592769851542</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1748.25</v>
      </c>
      <c r="K24" s="54">
        <f>J24*(VLOOKUP(OpdateretÅrstal,Prislistetillæg!$A$4:$C$61,3,FALSE)/VLOOKUP(Produktionsår,Prislistetillæg!$A$5:$C$61,3,FALSE))</f>
        <v>2719.3989681808498</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69.930000000000007</v>
      </c>
      <c r="K26" s="34">
        <f>J26*(VLOOKUP(OpdateretÅrstal,Prislistetillæg!$A$4:$C$61,3,FALSE)/VLOOKUP(Produktionsår,Prislistetillæg!$A$5:$C$61,3,FALSE))</f>
        <v>108.77595872723401</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B1:K26"/>
  <sheetViews>
    <sheetView workbookViewId="0">
      <selection activeCell="J12" sqref="J12"/>
    </sheetView>
  </sheetViews>
  <sheetFormatPr defaultRowHeight="13.5" x14ac:dyDescent="0.3"/>
  <cols>
    <col min="9" max="9" width="9.4609375" bestFit="1" customWidth="1"/>
    <col min="10" max="11" width="12.15234375" bestFit="1" customWidth="1"/>
  </cols>
  <sheetData>
    <row r="1" spans="2:11" ht="14" thickBot="1" x14ac:dyDescent="0.35">
      <c r="B1" s="164" t="s">
        <v>57</v>
      </c>
      <c r="C1" s="165"/>
      <c r="D1" s="165"/>
      <c r="E1" s="165"/>
      <c r="F1" s="91">
        <v>4</v>
      </c>
      <c r="G1" s="168" t="s">
        <v>58</v>
      </c>
      <c r="H1" s="168"/>
      <c r="I1" s="168"/>
      <c r="J1" s="168"/>
      <c r="K1" s="168"/>
    </row>
    <row r="3" spans="2:11" x14ac:dyDescent="0.3">
      <c r="D3" s="64" t="s">
        <v>59</v>
      </c>
      <c r="E3" s="63">
        <v>2017</v>
      </c>
      <c r="F3" t="s">
        <v>60</v>
      </c>
    </row>
    <row r="6" spans="2:11" x14ac:dyDescent="0.3">
      <c r="B6" s="162" t="s">
        <v>61</v>
      </c>
      <c r="C6" s="163"/>
      <c r="D6" s="52">
        <v>50</v>
      </c>
      <c r="E6" s="27" t="s">
        <v>62</v>
      </c>
      <c r="F6" s="166" t="s">
        <v>63</v>
      </c>
      <c r="G6" s="167"/>
      <c r="H6" s="167"/>
      <c r="I6" s="28">
        <v>100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67</v>
      </c>
      <c r="C11" s="155" t="s">
        <v>68</v>
      </c>
      <c r="D11" s="156"/>
      <c r="E11" s="156"/>
      <c r="F11" s="156"/>
      <c r="G11" s="156"/>
      <c r="H11" s="157"/>
      <c r="I11" s="77">
        <v>34.950000000000003</v>
      </c>
      <c r="J11" s="97">
        <f>I11*$D$6</f>
        <v>1747.5000000000002</v>
      </c>
      <c r="K11" s="65">
        <f>J11*(VLOOKUP(OpdateretÅrstal,Prislistetillæg!$A$4:$C$61,3,FALSE)/VLOOKUP(Produktionsår,Prislistetillæg!$A$5:$C$61,3,FALSE))</f>
        <v>2718.2323448568773</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1829.7500000000002</v>
      </c>
      <c r="K14" s="54">
        <f>J14*(VLOOKUP(OpdateretÅrstal,Prislistetillæg!$A$4:$C$61,3,FALSE)/VLOOKUP(Produktionsår,Prislistetillæg!$A$5:$C$61,3,FALSE))</f>
        <v>2846.1720360525733</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36.595000000000006</v>
      </c>
      <c r="K16" s="34">
        <f>J16*(VLOOKUP(OpdateretÅrstal,Prislistetillæg!$A$4:$C$61,3,FALSE)/VLOOKUP(Produktionsår,Prislistetillæg!$A$5:$C$61,3,FALSE))</f>
        <v>56.923440721051463</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73</v>
      </c>
      <c r="C21" s="155" t="s">
        <v>74</v>
      </c>
      <c r="D21" s="156"/>
      <c r="E21" s="156"/>
      <c r="F21" s="156"/>
      <c r="G21" s="156"/>
      <c r="H21" s="157"/>
      <c r="I21" s="77">
        <v>66.64</v>
      </c>
      <c r="J21" s="97">
        <f>I21*$D$6</f>
        <v>3332</v>
      </c>
      <c r="K21" s="65">
        <f>J21*(VLOOKUP(OpdateretÅrstal,Prislistetillæg!$A$4:$C$61,3,FALSE)/VLOOKUP(Produktionsår,Prislistetillæg!$A$5:$C$61,3,FALSE))</f>
        <v>5182.9185539703085</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3414.25</v>
      </c>
      <c r="K24" s="54">
        <f>J24*(VLOOKUP(OpdateretÅrstal,Prislistetillæg!$A$4:$C$61,3,FALSE)/VLOOKUP(Produktionsår,Prislistetillæg!$A$5:$C$61,3,FALSE))</f>
        <v>5310.8582451660041</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68.284999999999997</v>
      </c>
      <c r="K26" s="34">
        <f>J26*(VLOOKUP(OpdateretÅrstal,Prislistetillæg!$A$4:$C$61,3,FALSE)/VLOOKUP(Produktionsår,Prislistetillæg!$A$5:$C$61,3,FALSE))</f>
        <v>106.21716490332008</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FF0000"/>
  </sheetPr>
  <dimension ref="B1:K26"/>
  <sheetViews>
    <sheetView workbookViewId="0">
      <selection activeCell="J12" sqref="J12"/>
    </sheetView>
  </sheetViews>
  <sheetFormatPr defaultRowHeight="13.5" x14ac:dyDescent="0.3"/>
  <cols>
    <col min="9" max="9" width="9.4609375" bestFit="1" customWidth="1"/>
    <col min="10" max="11" width="12.15234375" bestFit="1" customWidth="1"/>
  </cols>
  <sheetData>
    <row r="1" spans="2:11" ht="14" thickBot="1" x14ac:dyDescent="0.35">
      <c r="B1" s="164" t="s">
        <v>57</v>
      </c>
      <c r="C1" s="165"/>
      <c r="D1" s="165"/>
      <c r="E1" s="165"/>
      <c r="F1" s="91">
        <v>5</v>
      </c>
      <c r="G1" s="168" t="s">
        <v>58</v>
      </c>
      <c r="H1" s="168"/>
      <c r="I1" s="168"/>
      <c r="J1" s="168"/>
      <c r="K1" s="168"/>
    </row>
    <row r="3" spans="2:11" x14ac:dyDescent="0.3">
      <c r="D3" s="64" t="s">
        <v>59</v>
      </c>
      <c r="E3" s="63">
        <v>2017</v>
      </c>
      <c r="F3" t="s">
        <v>60</v>
      </c>
    </row>
    <row r="6" spans="2:11" x14ac:dyDescent="0.3">
      <c r="B6" s="162" t="s">
        <v>61</v>
      </c>
      <c r="C6" s="163"/>
      <c r="D6" s="52">
        <v>100</v>
      </c>
      <c r="E6" s="27" t="s">
        <v>62</v>
      </c>
      <c r="F6" s="166" t="s">
        <v>63</v>
      </c>
      <c r="G6" s="167"/>
      <c r="H6" s="167"/>
      <c r="I6" s="28">
        <v>100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67</v>
      </c>
      <c r="C11" s="155" t="s">
        <v>68</v>
      </c>
      <c r="D11" s="156"/>
      <c r="E11" s="156"/>
      <c r="F11" s="156"/>
      <c r="G11" s="156"/>
      <c r="H11" s="157"/>
      <c r="I11" s="77">
        <v>34.950000000000003</v>
      </c>
      <c r="J11" s="97">
        <f>I11*$D$6</f>
        <v>3495.0000000000005</v>
      </c>
      <c r="K11" s="65">
        <f>J11*(VLOOKUP(OpdateretÅrstal,Prislistetillæg!$A$4:$C$61,3,FALSE)/VLOOKUP(Produktionsår,Prislistetillæg!$A$5:$C$61,3,FALSE))</f>
        <v>5436.4646897137545</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3577.2500000000005</v>
      </c>
      <c r="K14" s="54">
        <f>J14*(VLOOKUP(OpdateretÅrstal,Prislistetillæg!$A$4:$C$61,3,FALSE)/VLOOKUP(Produktionsår,Prislistetillæg!$A$5:$C$61,3,FALSE))</f>
        <v>5564.404380909451</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35.772500000000008</v>
      </c>
      <c r="K16" s="34">
        <f>J16*(VLOOKUP(OpdateretÅrstal,Prislistetillæg!$A$4:$C$61,3,FALSE)/VLOOKUP(Produktionsår,Prislistetillæg!$A$5:$C$61,3,FALSE))</f>
        <v>55.644043809094512</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73</v>
      </c>
      <c r="C21" s="155" t="s">
        <v>74</v>
      </c>
      <c r="D21" s="156"/>
      <c r="E21" s="156"/>
      <c r="F21" s="156"/>
      <c r="G21" s="156"/>
      <c r="H21" s="157"/>
      <c r="I21" s="77">
        <v>66.64</v>
      </c>
      <c r="J21" s="97">
        <f>I21*$D$6</f>
        <v>6664</v>
      </c>
      <c r="K21" s="65">
        <f>J21*(VLOOKUP(OpdateretÅrstal,Prislistetillæg!$A$4:$C$61,3,FALSE)/VLOOKUP(Produktionsår,Prislistetillæg!$A$5:$C$61,3,FALSE))</f>
        <v>10365.837107940617</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6746.25</v>
      </c>
      <c r="K24" s="54">
        <f>J24*(VLOOKUP(OpdateretÅrstal,Prislistetillæg!$A$4:$C$61,3,FALSE)/VLOOKUP(Produktionsår,Prislistetillæg!$A$5:$C$61,3,FALSE))</f>
        <v>10493.776799136313</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67.462500000000006</v>
      </c>
      <c r="K26" s="34">
        <f>J26*(VLOOKUP(OpdateretÅrstal,Prislistetillæg!$A$4:$C$61,3,FALSE)/VLOOKUP(Produktionsår,Prislistetillæg!$A$5:$C$61,3,FALSE))</f>
        <v>104.93776799136315</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rgb="FF00B050"/>
  </sheetPr>
  <dimension ref="B1:K26"/>
  <sheetViews>
    <sheetView workbookViewId="0">
      <selection activeCell="I24" sqref="I24"/>
    </sheetView>
  </sheetViews>
  <sheetFormatPr defaultRowHeight="13.5" x14ac:dyDescent="0.3"/>
  <cols>
    <col min="9" max="9" width="9.4609375" bestFit="1" customWidth="1"/>
    <col min="10" max="11" width="12.15234375" bestFit="1" customWidth="1"/>
  </cols>
  <sheetData>
    <row r="1" spans="2:11" ht="14" thickBot="1" x14ac:dyDescent="0.35">
      <c r="B1" s="175" t="s">
        <v>57</v>
      </c>
      <c r="C1" s="176"/>
      <c r="D1" s="176"/>
      <c r="E1" s="176"/>
      <c r="F1" s="94">
        <v>6</v>
      </c>
      <c r="G1" s="177" t="s">
        <v>58</v>
      </c>
      <c r="H1" s="177"/>
      <c r="I1" s="177"/>
      <c r="J1" s="177"/>
      <c r="K1" s="177"/>
    </row>
    <row r="3" spans="2:11" x14ac:dyDescent="0.3">
      <c r="D3" s="64" t="s">
        <v>59</v>
      </c>
      <c r="E3" s="63">
        <v>2017</v>
      </c>
      <c r="F3" t="s">
        <v>60</v>
      </c>
    </row>
    <row r="6" spans="2:11" x14ac:dyDescent="0.3">
      <c r="B6" s="162" t="s">
        <v>61</v>
      </c>
      <c r="C6" s="163"/>
      <c r="D6" s="52">
        <v>5</v>
      </c>
      <c r="E6" s="27" t="s">
        <v>62</v>
      </c>
      <c r="F6" s="166" t="s">
        <v>63</v>
      </c>
      <c r="G6" s="167"/>
      <c r="H6" s="167"/>
      <c r="I6" s="28">
        <v>300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75</v>
      </c>
      <c r="C11" s="155" t="s">
        <v>68</v>
      </c>
      <c r="D11" s="156"/>
      <c r="E11" s="156"/>
      <c r="F11" s="156"/>
      <c r="G11" s="156"/>
      <c r="H11" s="157"/>
      <c r="I11" s="77">
        <v>30.11</v>
      </c>
      <c r="J11" s="97">
        <f>I11*$D$6</f>
        <v>150.55000000000001</v>
      </c>
      <c r="K11" s="65">
        <f>J11*(VLOOKUP(OpdateretÅrstal,Prislistetillæg!$A$4:$C$61,3,FALSE)/VLOOKUP(Produktionsår,Prislistetillæg!$A$5:$C$61,3,FALSE))</f>
        <v>234.1801885654952</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72"/>
      <c r="D13" s="173"/>
      <c r="E13" s="173"/>
      <c r="F13" s="173"/>
      <c r="G13" s="173"/>
      <c r="H13" s="174"/>
      <c r="I13" s="25"/>
      <c r="J13" s="35"/>
      <c r="K13" s="53"/>
    </row>
    <row r="14" spans="2:11" ht="12.75" customHeight="1" x14ac:dyDescent="0.3">
      <c r="B14" s="24"/>
      <c r="C14" s="172" t="s">
        <v>71</v>
      </c>
      <c r="D14" s="173"/>
      <c r="E14" s="173"/>
      <c r="F14" s="173"/>
      <c r="G14" s="173"/>
      <c r="H14" s="174"/>
      <c r="I14" s="25"/>
      <c r="J14" s="35">
        <f>SUM(J11:J12)</f>
        <v>232.8</v>
      </c>
      <c r="K14" s="54">
        <f>J14*(VLOOKUP(OpdateretÅrstal,Prislistetillæg!$A$4:$C$61,3,FALSE)/VLOOKUP(Produktionsår,Prislistetillæg!$A$5:$C$61,3,FALSE))</f>
        <v>362.11987976119087</v>
      </c>
    </row>
    <row r="15" spans="2:11" ht="12.75" customHeight="1" x14ac:dyDescent="0.3">
      <c r="B15" s="24"/>
      <c r="C15" s="149"/>
      <c r="D15" s="150"/>
      <c r="E15" s="150"/>
      <c r="F15" s="150"/>
      <c r="G15" s="150"/>
      <c r="H15" s="151"/>
      <c r="I15" s="25"/>
      <c r="J15" s="55"/>
      <c r="K15" s="53"/>
    </row>
    <row r="16" spans="2:11" ht="12.75" customHeight="1" thickBot="1" x14ac:dyDescent="0.35">
      <c r="B16" s="26"/>
      <c r="C16" s="169" t="s">
        <v>72</v>
      </c>
      <c r="D16" s="170"/>
      <c r="E16" s="170"/>
      <c r="F16" s="170"/>
      <c r="G16" s="170"/>
      <c r="H16" s="171"/>
      <c r="I16" s="56"/>
      <c r="J16" s="29">
        <f>J14/D6</f>
        <v>46.56</v>
      </c>
      <c r="K16" s="34">
        <f>J16*(VLOOKUP(OpdateretÅrstal,Prislistetillæg!$A$4:$C$61,3,FALSE)/VLOOKUP(Produktionsår,Prislistetillæg!$A$5:$C$61,3,FALSE))</f>
        <v>72.423975952238166</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76</v>
      </c>
      <c r="C21" s="155" t="s">
        <v>74</v>
      </c>
      <c r="D21" s="156"/>
      <c r="E21" s="156"/>
      <c r="F21" s="156"/>
      <c r="G21" s="156"/>
      <c r="H21" s="157"/>
      <c r="I21" s="77">
        <v>61.9</v>
      </c>
      <c r="J21" s="97">
        <f>I21*$D$6</f>
        <v>309.5</v>
      </c>
      <c r="K21" s="65">
        <f>J21*(VLOOKUP(OpdateretÅrstal,Prislistetillæg!$A$4:$C$61,3,FALSE)/VLOOKUP(Produktionsår,Prislistetillæg!$A$5:$C$61,3,FALSE))</f>
        <v>481.42655835948699</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72"/>
      <c r="D23" s="173"/>
      <c r="E23" s="173"/>
      <c r="F23" s="173"/>
      <c r="G23" s="173"/>
      <c r="H23" s="174"/>
      <c r="I23" s="25"/>
      <c r="J23" s="35"/>
      <c r="K23" s="53"/>
    </row>
    <row r="24" spans="2:11" x14ac:dyDescent="0.3">
      <c r="B24" s="24"/>
      <c r="C24" s="172" t="s">
        <v>71</v>
      </c>
      <c r="D24" s="173"/>
      <c r="E24" s="173"/>
      <c r="F24" s="173"/>
      <c r="G24" s="173"/>
      <c r="H24" s="174"/>
      <c r="I24" s="25"/>
      <c r="J24" s="35">
        <f>SUM(J21:J22)</f>
        <v>391.75</v>
      </c>
      <c r="K24" s="54">
        <f>J24*(VLOOKUP(OpdateretÅrstal,Prislistetillæg!$A$4:$C$61,3,FALSE)/VLOOKUP(Produktionsår,Prislistetillæg!$A$5:$C$61,3,FALSE))</f>
        <v>609.36624955518266</v>
      </c>
    </row>
    <row r="25" spans="2:11" x14ac:dyDescent="0.3">
      <c r="B25" s="24"/>
      <c r="C25" s="149"/>
      <c r="D25" s="150"/>
      <c r="E25" s="150"/>
      <c r="F25" s="150"/>
      <c r="G25" s="150"/>
      <c r="H25" s="151"/>
      <c r="I25" s="25"/>
      <c r="J25" s="55"/>
      <c r="K25" s="53"/>
    </row>
    <row r="26" spans="2:11" ht="14" thickBot="1" x14ac:dyDescent="0.35">
      <c r="B26" s="26"/>
      <c r="C26" s="169" t="s">
        <v>72</v>
      </c>
      <c r="D26" s="170"/>
      <c r="E26" s="170"/>
      <c r="F26" s="170"/>
      <c r="G26" s="170"/>
      <c r="H26" s="171"/>
      <c r="I26" s="56"/>
      <c r="J26" s="29">
        <f>J24/D6</f>
        <v>78.349999999999994</v>
      </c>
      <c r="K26" s="34">
        <f>J26*(VLOOKUP(OpdateretÅrstal,Prislistetillæg!$A$4:$C$61,3,FALSE)/VLOOKUP(Produktionsår,Prislistetillæg!$A$5:$C$61,3,FALSE))</f>
        <v>121.87324991103651</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rgb="FF00B050"/>
  </sheetPr>
  <dimension ref="B1:K26"/>
  <sheetViews>
    <sheetView workbookViewId="0">
      <selection activeCell="I24" sqref="I24"/>
    </sheetView>
  </sheetViews>
  <sheetFormatPr defaultRowHeight="13.5" x14ac:dyDescent="0.3"/>
  <cols>
    <col min="9" max="9" width="9.4609375" bestFit="1" customWidth="1"/>
    <col min="10" max="11" width="12.15234375" bestFit="1" customWidth="1"/>
  </cols>
  <sheetData>
    <row r="1" spans="2:11" ht="14" thickBot="1" x14ac:dyDescent="0.35">
      <c r="B1" s="175" t="s">
        <v>57</v>
      </c>
      <c r="C1" s="176"/>
      <c r="D1" s="176"/>
      <c r="E1" s="176"/>
      <c r="F1" s="94">
        <v>7</v>
      </c>
      <c r="G1" s="177" t="s">
        <v>58</v>
      </c>
      <c r="H1" s="177"/>
      <c r="I1" s="177"/>
      <c r="J1" s="177"/>
      <c r="K1" s="177"/>
    </row>
    <row r="3" spans="2:11" x14ac:dyDescent="0.3">
      <c r="D3" s="64" t="s">
        <v>59</v>
      </c>
      <c r="E3" s="63">
        <v>2017</v>
      </c>
      <c r="F3" t="s">
        <v>60</v>
      </c>
    </row>
    <row r="6" spans="2:11" x14ac:dyDescent="0.3">
      <c r="B6" s="162" t="s">
        <v>61</v>
      </c>
      <c r="C6" s="163"/>
      <c r="D6" s="52">
        <v>15</v>
      </c>
      <c r="E6" s="27" t="s">
        <v>62</v>
      </c>
      <c r="F6" s="166" t="s">
        <v>63</v>
      </c>
      <c r="G6" s="167"/>
      <c r="H6" s="167"/>
      <c r="I6" s="28">
        <v>300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75</v>
      </c>
      <c r="C11" s="155" t="s">
        <v>68</v>
      </c>
      <c r="D11" s="156"/>
      <c r="E11" s="156"/>
      <c r="F11" s="156"/>
      <c r="G11" s="156"/>
      <c r="H11" s="157"/>
      <c r="I11" s="77">
        <v>30.11</v>
      </c>
      <c r="J11" s="97">
        <f>I11*$D$6</f>
        <v>451.65</v>
      </c>
      <c r="K11" s="65">
        <f>J11*(VLOOKUP(OpdateretÅrstal,Prislistetillæg!$A$4:$C$61,3,FALSE)/VLOOKUP(Produktionsår,Prislistetillæg!$A$5:$C$61,3,FALSE))</f>
        <v>702.54056569648549</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ht="12.75" customHeight="1" x14ac:dyDescent="0.3">
      <c r="B13" s="24"/>
      <c r="C13" s="161"/>
      <c r="D13" s="161"/>
      <c r="E13" s="161"/>
      <c r="F13" s="161"/>
      <c r="G13" s="161"/>
      <c r="H13" s="161"/>
      <c r="I13" s="25"/>
      <c r="J13" s="35"/>
      <c r="K13" s="53"/>
    </row>
    <row r="14" spans="2:11" ht="12.75" customHeight="1" x14ac:dyDescent="0.3">
      <c r="B14" s="24"/>
      <c r="C14" s="161" t="s">
        <v>71</v>
      </c>
      <c r="D14" s="161"/>
      <c r="E14" s="161"/>
      <c r="F14" s="161"/>
      <c r="G14" s="161"/>
      <c r="H14" s="161"/>
      <c r="I14" s="25"/>
      <c r="J14" s="35">
        <f>SUM(J11:J12)</f>
        <v>533.9</v>
      </c>
      <c r="K14" s="54">
        <f>J14*(VLOOKUP(OpdateretÅrstal,Prislistetillæg!$A$4:$C$61,3,FALSE)/VLOOKUP(Produktionsår,Prislistetillæg!$A$5:$C$61,3,FALSE))</f>
        <v>830.48025689218116</v>
      </c>
    </row>
    <row r="15" spans="2:11" ht="12.75" customHeight="1" x14ac:dyDescent="0.3">
      <c r="B15" s="24"/>
      <c r="C15" s="149"/>
      <c r="D15" s="150"/>
      <c r="E15" s="150"/>
      <c r="F15" s="150"/>
      <c r="G15" s="150"/>
      <c r="H15" s="151"/>
      <c r="I15" s="25"/>
      <c r="J15" s="55"/>
      <c r="K15" s="53"/>
    </row>
    <row r="16" spans="2:11" ht="12.75" customHeight="1" thickBot="1" x14ac:dyDescent="0.35">
      <c r="B16" s="26"/>
      <c r="C16" s="152" t="s">
        <v>72</v>
      </c>
      <c r="D16" s="152"/>
      <c r="E16" s="152"/>
      <c r="F16" s="152"/>
      <c r="G16" s="152"/>
      <c r="H16" s="152"/>
      <c r="I16" s="56"/>
      <c r="J16" s="29">
        <f>J14/D6</f>
        <v>35.593333333333334</v>
      </c>
      <c r="K16" s="34">
        <f>J16*(VLOOKUP(OpdateretÅrstal,Prislistetillæg!$A$4:$C$61,3,FALSE)/VLOOKUP(Produktionsår,Prislistetillæg!$A$5:$C$61,3,FALSE))</f>
        <v>55.365350459478748</v>
      </c>
    </row>
    <row r="17" spans="2:11" ht="12.75" customHeight="1" x14ac:dyDescent="0.3"/>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76</v>
      </c>
      <c r="C21" s="155" t="s">
        <v>74</v>
      </c>
      <c r="D21" s="156"/>
      <c r="E21" s="156"/>
      <c r="F21" s="156"/>
      <c r="G21" s="156"/>
      <c r="H21" s="157"/>
      <c r="I21" s="77">
        <v>61.9</v>
      </c>
      <c r="J21" s="97">
        <f>I21*$D$6</f>
        <v>928.5</v>
      </c>
      <c r="K21" s="65">
        <f>J21*(VLOOKUP(OpdateretÅrstal,Prislistetillæg!$A$4:$C$61,3,FALSE)/VLOOKUP(Produktionsår,Prislistetillæg!$A$5:$C$61,3,FALSE))</f>
        <v>1444.279675078461</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1010.75</v>
      </c>
      <c r="K24" s="54">
        <f>J24*(VLOOKUP(OpdateretÅrstal,Prislistetillæg!$A$4:$C$61,3,FALSE)/VLOOKUP(Produktionsår,Prislistetillæg!$A$5:$C$61,3,FALSE))</f>
        <v>1572.2193662741565</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67.38333333333334</v>
      </c>
      <c r="K26" s="34">
        <f>J26*(VLOOKUP(OpdateretÅrstal,Prislistetillæg!$A$4:$C$61,3,FALSE)/VLOOKUP(Produktionsår,Prislistetillæg!$A$5:$C$61,3,FALSE))</f>
        <v>104.81462441827711</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00B050"/>
  </sheetPr>
  <dimension ref="B1:K26"/>
  <sheetViews>
    <sheetView workbookViewId="0">
      <selection activeCell="I24" sqref="I24"/>
    </sheetView>
  </sheetViews>
  <sheetFormatPr defaultRowHeight="13.5" x14ac:dyDescent="0.3"/>
  <cols>
    <col min="9" max="9" width="9.4609375" bestFit="1" customWidth="1"/>
    <col min="10" max="11" width="12.15234375" bestFit="1" customWidth="1"/>
  </cols>
  <sheetData>
    <row r="1" spans="2:11" ht="14" thickBot="1" x14ac:dyDescent="0.35">
      <c r="B1" s="175" t="s">
        <v>57</v>
      </c>
      <c r="C1" s="176"/>
      <c r="D1" s="176"/>
      <c r="E1" s="176"/>
      <c r="F1" s="94">
        <v>8</v>
      </c>
      <c r="G1" s="177" t="s">
        <v>58</v>
      </c>
      <c r="H1" s="177"/>
      <c r="I1" s="177"/>
      <c r="J1" s="177"/>
      <c r="K1" s="177"/>
    </row>
    <row r="3" spans="2:11" x14ac:dyDescent="0.3">
      <c r="D3" s="64" t="s">
        <v>59</v>
      </c>
      <c r="E3" s="63">
        <v>2017</v>
      </c>
      <c r="F3" t="s">
        <v>60</v>
      </c>
    </row>
    <row r="6" spans="2:11" x14ac:dyDescent="0.3">
      <c r="B6" s="162" t="s">
        <v>61</v>
      </c>
      <c r="C6" s="163"/>
      <c r="D6" s="52">
        <v>25</v>
      </c>
      <c r="E6" s="27" t="s">
        <v>62</v>
      </c>
      <c r="F6" s="166" t="s">
        <v>63</v>
      </c>
      <c r="G6" s="167"/>
      <c r="H6" s="167"/>
      <c r="I6" s="28">
        <v>300</v>
      </c>
      <c r="J6" s="27" t="s">
        <v>64</v>
      </c>
    </row>
    <row r="8" spans="2:11" ht="14" thickBot="1" x14ac:dyDescent="0.35"/>
    <row r="9" spans="2:11" x14ac:dyDescent="0.3">
      <c r="B9" s="98"/>
      <c r="C9" s="153" t="str">
        <f>'Samle ark'!B36</f>
        <v>Træbeton på eksisterende underlag af træ eller 0,7 mm metal</v>
      </c>
      <c r="D9" s="125"/>
      <c r="E9" s="125"/>
      <c r="F9" s="125"/>
      <c r="G9" s="125"/>
      <c r="H9" s="126"/>
      <c r="I9" s="101">
        <f>Produktionsår</f>
        <v>2017</v>
      </c>
      <c r="J9" s="100"/>
      <c r="K9" s="95">
        <f>OpdateretÅrstal</f>
        <v>2025</v>
      </c>
    </row>
    <row r="10" spans="2:11" ht="14" thickBot="1" x14ac:dyDescent="0.35">
      <c r="B10" s="99" t="s">
        <v>37</v>
      </c>
      <c r="C10" s="154"/>
      <c r="D10" s="128"/>
      <c r="E10" s="128"/>
      <c r="F10" s="128"/>
      <c r="G10" s="128"/>
      <c r="H10" s="129"/>
      <c r="I10" s="102" t="s">
        <v>65</v>
      </c>
      <c r="J10" s="103" t="s">
        <v>66</v>
      </c>
      <c r="K10" s="96" t="s">
        <v>65</v>
      </c>
    </row>
    <row r="11" spans="2:11" ht="25.5" customHeight="1" x14ac:dyDescent="0.3">
      <c r="B11" s="75" t="s">
        <v>75</v>
      </c>
      <c r="C11" s="155" t="s">
        <v>68</v>
      </c>
      <c r="D11" s="156"/>
      <c r="E11" s="156"/>
      <c r="F11" s="156"/>
      <c r="G11" s="156"/>
      <c r="H11" s="157"/>
      <c r="I11" s="77">
        <v>30.11</v>
      </c>
      <c r="J11" s="97">
        <f>I11*$D$6</f>
        <v>752.75</v>
      </c>
      <c r="K11" s="65">
        <f>J11*(VLOOKUP(OpdateretÅrstal,Prislistetillæg!$A$4:$C$61,3,FALSE)/VLOOKUP(Produktionsår,Prislistetillæg!$A$5:$C$61,3,FALSE))</f>
        <v>1170.900942827476</v>
      </c>
    </row>
    <row r="12" spans="2:11" ht="12.75" customHeight="1" x14ac:dyDescent="0.3">
      <c r="B12" s="24" t="s">
        <v>69</v>
      </c>
      <c r="C12" s="158" t="s">
        <v>70</v>
      </c>
      <c r="D12" s="159"/>
      <c r="E12" s="159"/>
      <c r="F12" s="159"/>
      <c r="G12" s="159"/>
      <c r="H12" s="160"/>
      <c r="I12" s="25">
        <v>82.25</v>
      </c>
      <c r="J12" s="35">
        <f>I12</f>
        <v>82.25</v>
      </c>
      <c r="K12" s="53">
        <f>J12*(VLOOKUP(OpdateretÅrstal,Prislistetillæg!$A$4:$C$61,3,FALSE)/VLOOKUP(Produktionsår,Prislistetillæg!$A$5:$C$61,3,FALSE))</f>
        <v>127.93969119569564</v>
      </c>
    </row>
    <row r="13" spans="2:11" x14ac:dyDescent="0.3">
      <c r="B13" s="24"/>
      <c r="C13" s="161"/>
      <c r="D13" s="161"/>
      <c r="E13" s="161"/>
      <c r="F13" s="161"/>
      <c r="G13" s="161"/>
      <c r="H13" s="161"/>
      <c r="I13" s="25"/>
      <c r="J13" s="35"/>
      <c r="K13" s="53"/>
    </row>
    <row r="14" spans="2:11" x14ac:dyDescent="0.3">
      <c r="B14" s="24"/>
      <c r="C14" s="161" t="s">
        <v>71</v>
      </c>
      <c r="D14" s="161"/>
      <c r="E14" s="161"/>
      <c r="F14" s="161"/>
      <c r="G14" s="161"/>
      <c r="H14" s="161"/>
      <c r="I14" s="25"/>
      <c r="J14" s="35">
        <f>SUM(J11:J12)</f>
        <v>835</v>
      </c>
      <c r="K14" s="54">
        <f>J14*(VLOOKUP(OpdateretÅrstal,Prislistetillæg!$A$4:$C$61,3,FALSE)/VLOOKUP(Produktionsår,Prislistetillæg!$A$5:$C$61,3,FALSE))</f>
        <v>1298.8406340231716</v>
      </c>
    </row>
    <row r="15" spans="2:11" x14ac:dyDescent="0.3">
      <c r="B15" s="24"/>
      <c r="C15" s="149"/>
      <c r="D15" s="150"/>
      <c r="E15" s="150"/>
      <c r="F15" s="150"/>
      <c r="G15" s="150"/>
      <c r="H15" s="151"/>
      <c r="I15" s="25"/>
      <c r="J15" s="55"/>
      <c r="K15" s="53"/>
    </row>
    <row r="16" spans="2:11" ht="14" thickBot="1" x14ac:dyDescent="0.35">
      <c r="B16" s="26"/>
      <c r="C16" s="152" t="s">
        <v>72</v>
      </c>
      <c r="D16" s="152"/>
      <c r="E16" s="152"/>
      <c r="F16" s="152"/>
      <c r="G16" s="152"/>
      <c r="H16" s="152"/>
      <c r="I16" s="56"/>
      <c r="J16" s="29">
        <f>J14/D6</f>
        <v>33.4</v>
      </c>
      <c r="K16" s="34">
        <f>J16*(VLOOKUP(OpdateretÅrstal,Prislistetillæg!$A$4:$C$61,3,FALSE)/VLOOKUP(Produktionsår,Prislistetillæg!$A$5:$C$61,3,FALSE))</f>
        <v>51.953625360926864</v>
      </c>
    </row>
    <row r="18" spans="2:11" ht="14" thickBot="1" x14ac:dyDescent="0.35"/>
    <row r="19" spans="2:11" x14ac:dyDescent="0.3">
      <c r="B19" s="98"/>
      <c r="C19" s="153" t="str">
        <f>'Samle ark'!B52</f>
        <v>Træbeton på eksisterende underlag af beton</v>
      </c>
      <c r="D19" s="125"/>
      <c r="E19" s="125"/>
      <c r="F19" s="125"/>
      <c r="G19" s="125"/>
      <c r="H19" s="126"/>
      <c r="I19" s="101">
        <f>Produktionsår</f>
        <v>2017</v>
      </c>
      <c r="J19" s="100"/>
      <c r="K19" s="95">
        <f>OpdateretÅrstal</f>
        <v>2025</v>
      </c>
    </row>
    <row r="20" spans="2:11" ht="14" thickBot="1" x14ac:dyDescent="0.35">
      <c r="B20" s="99" t="s">
        <v>37</v>
      </c>
      <c r="C20" s="154"/>
      <c r="D20" s="128"/>
      <c r="E20" s="128"/>
      <c r="F20" s="128"/>
      <c r="G20" s="128"/>
      <c r="H20" s="129"/>
      <c r="I20" s="102" t="s">
        <v>65</v>
      </c>
      <c r="J20" s="103" t="s">
        <v>66</v>
      </c>
      <c r="K20" s="96" t="s">
        <v>65</v>
      </c>
    </row>
    <row r="21" spans="2:11" ht="25.5" customHeight="1" x14ac:dyDescent="0.3">
      <c r="B21" s="75" t="s">
        <v>76</v>
      </c>
      <c r="C21" s="155" t="s">
        <v>74</v>
      </c>
      <c r="D21" s="156"/>
      <c r="E21" s="156"/>
      <c r="F21" s="156"/>
      <c r="G21" s="156"/>
      <c r="H21" s="157"/>
      <c r="I21" s="77">
        <v>61.9</v>
      </c>
      <c r="J21" s="97">
        <f>I21*$D$6</f>
        <v>1547.5</v>
      </c>
      <c r="K21" s="65">
        <f>J21*(VLOOKUP(OpdateretÅrstal,Prislistetillæg!$A$4:$C$61,3,FALSE)/VLOOKUP(Produktionsår,Prislistetillæg!$A$5:$C$61,3,FALSE))</f>
        <v>2407.1327917974349</v>
      </c>
    </row>
    <row r="22" spans="2:11" x14ac:dyDescent="0.3">
      <c r="B22" s="24" t="s">
        <v>69</v>
      </c>
      <c r="C22" s="158" t="s">
        <v>70</v>
      </c>
      <c r="D22" s="159"/>
      <c r="E22" s="159"/>
      <c r="F22" s="159"/>
      <c r="G22" s="159"/>
      <c r="H22" s="160"/>
      <c r="I22" s="25">
        <f>I12</f>
        <v>82.25</v>
      </c>
      <c r="J22" s="35">
        <f>I22</f>
        <v>82.25</v>
      </c>
      <c r="K22" s="53">
        <f>J22*(VLOOKUP(OpdateretÅrstal,Prislistetillæg!$A$4:$C$61,3,FALSE)/VLOOKUP(Produktionsår,Prislistetillæg!$A$5:$C$61,3,FALSE))</f>
        <v>127.93969119569564</v>
      </c>
    </row>
    <row r="23" spans="2:11" x14ac:dyDescent="0.3">
      <c r="B23" s="24"/>
      <c r="C23" s="161"/>
      <c r="D23" s="161"/>
      <c r="E23" s="161"/>
      <c r="F23" s="161"/>
      <c r="G23" s="161"/>
      <c r="H23" s="161"/>
      <c r="I23" s="25"/>
      <c r="J23" s="35"/>
      <c r="K23" s="53"/>
    </row>
    <row r="24" spans="2:11" x14ac:dyDescent="0.3">
      <c r="B24" s="24"/>
      <c r="C24" s="161" t="s">
        <v>71</v>
      </c>
      <c r="D24" s="161"/>
      <c r="E24" s="161"/>
      <c r="F24" s="161"/>
      <c r="G24" s="161"/>
      <c r="H24" s="161"/>
      <c r="I24" s="25"/>
      <c r="J24" s="35">
        <f>SUM(J21:J22)</f>
        <v>1629.75</v>
      </c>
      <c r="K24" s="54">
        <f>J24*(VLOOKUP(OpdateretÅrstal,Prislistetillæg!$A$4:$C$61,3,FALSE)/VLOOKUP(Produktionsår,Prislistetillæg!$A$5:$C$61,3,FALSE))</f>
        <v>2535.0724829931305</v>
      </c>
    </row>
    <row r="25" spans="2:11" x14ac:dyDescent="0.3">
      <c r="B25" s="24"/>
      <c r="C25" s="149"/>
      <c r="D25" s="150"/>
      <c r="E25" s="150"/>
      <c r="F25" s="150"/>
      <c r="G25" s="150"/>
      <c r="H25" s="151"/>
      <c r="I25" s="25"/>
      <c r="J25" s="55"/>
      <c r="K25" s="53"/>
    </row>
    <row r="26" spans="2:11" ht="14" thickBot="1" x14ac:dyDescent="0.35">
      <c r="B26" s="26"/>
      <c r="C26" s="152" t="s">
        <v>72</v>
      </c>
      <c r="D26" s="152"/>
      <c r="E26" s="152"/>
      <c r="F26" s="152"/>
      <c r="G26" s="152"/>
      <c r="H26" s="152"/>
      <c r="I26" s="56"/>
      <c r="J26" s="29">
        <f>J24/D6</f>
        <v>65.19</v>
      </c>
      <c r="K26" s="34">
        <f>J26*(VLOOKUP(OpdateretÅrstal,Prislistetillæg!$A$4:$C$61,3,FALSE)/VLOOKUP(Produktionsår,Prislistetillæg!$A$5:$C$61,3,FALSE))</f>
        <v>101.40289931972521</v>
      </c>
    </row>
  </sheetData>
  <mergeCells count="18">
    <mergeCell ref="B6:C6"/>
    <mergeCell ref="C11:H11"/>
    <mergeCell ref="B1:E1"/>
    <mergeCell ref="F6:H6"/>
    <mergeCell ref="G1:K1"/>
    <mergeCell ref="C9:H10"/>
    <mergeCell ref="C12:H12"/>
    <mergeCell ref="C14:H14"/>
    <mergeCell ref="C15:H15"/>
    <mergeCell ref="C16:H16"/>
    <mergeCell ref="C13:H13"/>
    <mergeCell ref="C25:H25"/>
    <mergeCell ref="C26:H26"/>
    <mergeCell ref="C19:H20"/>
    <mergeCell ref="C21:H21"/>
    <mergeCell ref="C22:H22"/>
    <mergeCell ref="C23:H23"/>
    <mergeCell ref="C24:H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22</vt:i4>
      </vt:variant>
      <vt:variant>
        <vt:lpstr>Navngivne områder</vt:lpstr>
      </vt:variant>
      <vt:variant>
        <vt:i4>3</vt:i4>
      </vt:variant>
    </vt:vector>
  </HeadingPairs>
  <TitlesOfParts>
    <vt:vector size="25" baseType="lpstr">
      <vt:lpstr>Samle ark</vt:lpstr>
      <vt:lpstr>1</vt:lpstr>
      <vt:lpstr>2</vt:lpstr>
      <vt:lpstr>3</vt:lpstr>
      <vt:lpstr>4</vt:lpstr>
      <vt:lpstr>5</vt:lpstr>
      <vt:lpstr>6</vt:lpstr>
      <vt:lpstr>7</vt:lpstr>
      <vt:lpstr>8</vt:lpstr>
      <vt:lpstr>9</vt:lpstr>
      <vt:lpstr>10</vt:lpstr>
      <vt:lpstr>11</vt:lpstr>
      <vt:lpstr>13</vt:lpstr>
      <vt:lpstr>14</vt:lpstr>
      <vt:lpstr>12</vt:lpstr>
      <vt:lpstr>15</vt:lpstr>
      <vt:lpstr>16</vt:lpstr>
      <vt:lpstr>17</vt:lpstr>
      <vt:lpstr>18</vt:lpstr>
      <vt:lpstr>19</vt:lpstr>
      <vt:lpstr>20</vt:lpstr>
      <vt:lpstr>Prislistetillæg</vt:lpstr>
      <vt:lpstr>OpdateretÅrstal</vt:lpstr>
      <vt:lpstr>Produktionsår</vt:lpstr>
      <vt:lpstr>Produktionsår_2</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2025-11-04T07:24:05Z</dcterms:modified>
  <cp:category/>
  <cp:contentStatus/>
</cp:coreProperties>
</file>