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95" documentId="13_ncr:1_{A3634548-6F3E-4B41-AE0E-AF3728BCF4A6}" xr6:coauthVersionLast="47" xr6:coauthVersionMax="47" xr10:uidLastSave="{820F21DE-3FE7-487E-AA9B-9B71C77EBEA0}"/>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31" r:id="rId11"/>
    <sheet name="11" sheetId="32" r:id="rId12"/>
    <sheet name="12" sheetId="33" r:id="rId13"/>
    <sheet name="13" sheetId="34" r:id="rId14"/>
    <sheet name="14" sheetId="35" r:id="rId15"/>
    <sheet name="15" sheetId="37" r:id="rId16"/>
    <sheet name="16" sheetId="38" r:id="rId17"/>
    <sheet name="17" sheetId="39" r:id="rId18"/>
    <sheet name="18" sheetId="40" r:id="rId19"/>
    <sheet name="19" sheetId="41" r:id="rId20"/>
    <sheet name="20" sheetId="42" r:id="rId21"/>
    <sheet name="21" sheetId="43" r:id="rId22"/>
    <sheet name="22" sheetId="44" r:id="rId23"/>
    <sheet name="23" sheetId="45" r:id="rId24"/>
    <sheet name="24" sheetId="46" r:id="rId25"/>
    <sheet name="25" sheetId="47" r:id="rId26"/>
    <sheet name="26" sheetId="48" r:id="rId27"/>
    <sheet name="27" sheetId="49" r:id="rId28"/>
    <sheet name="28" sheetId="50" r:id="rId29"/>
    <sheet name="29" sheetId="51" r:id="rId30"/>
    <sheet name="30" sheetId="68" r:id="rId31"/>
    <sheet name="31" sheetId="69" r:id="rId32"/>
    <sheet name="32" sheetId="70" r:id="rId33"/>
    <sheet name="33" sheetId="71" r:id="rId34"/>
    <sheet name="34" sheetId="72" r:id="rId35"/>
    <sheet name="35" sheetId="73" r:id="rId36"/>
    <sheet name="36" sheetId="74" r:id="rId37"/>
    <sheet name="37" sheetId="75" r:id="rId38"/>
    <sheet name="38" sheetId="76" r:id="rId39"/>
    <sheet name="39" sheetId="77" r:id="rId40"/>
    <sheet name="40" sheetId="78" r:id="rId41"/>
    <sheet name="41" sheetId="79" r:id="rId42"/>
    <sheet name="42" sheetId="80" r:id="rId43"/>
    <sheet name="43" sheetId="81" r:id="rId44"/>
    <sheet name="44" sheetId="82" r:id="rId45"/>
    <sheet name="45" sheetId="83" r:id="rId46"/>
    <sheet name="46" sheetId="84" r:id="rId47"/>
    <sheet name="47" sheetId="85" r:id="rId48"/>
    <sheet name="48" sheetId="86" r:id="rId49"/>
    <sheet name="Prislistetillæg" sheetId="4" r:id="rId50"/>
  </sheets>
  <externalReferences>
    <externalReference r:id="rId51"/>
  </externalReferences>
  <definedNames>
    <definedName name="OpdateretÅrstal">'Samle ark'!$K$7</definedName>
    <definedName name="Produktionsår">'1'!$D$3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K7" i="1"/>
  <c r="M55" i="1"/>
  <c r="M56" i="1" s="1"/>
  <c r="M57" i="1" s="1"/>
  <c r="M58" i="1" s="1"/>
  <c r="M60" i="1" s="1"/>
  <c r="M61" i="1" s="1"/>
  <c r="M62" i="1" s="1"/>
  <c r="M63" i="1" s="1"/>
  <c r="M65" i="1" s="1"/>
  <c r="M66" i="1" s="1"/>
  <c r="M67" i="1" s="1"/>
  <c r="M68" i="1" s="1"/>
  <c r="J55" i="1"/>
  <c r="J56" i="1" s="1"/>
  <c r="J57" i="1" s="1"/>
  <c r="J58" i="1" s="1"/>
  <c r="J60" i="1" s="1"/>
  <c r="J61" i="1" s="1"/>
  <c r="J62" i="1" s="1"/>
  <c r="J63" i="1" s="1"/>
  <c r="J65" i="1" s="1"/>
  <c r="J66" i="1" s="1"/>
  <c r="J67" i="1" s="1"/>
  <c r="J68" i="1" s="1"/>
  <c r="G55" i="1"/>
  <c r="G56" i="1" s="1"/>
  <c r="G57" i="1" s="1"/>
  <c r="G58" i="1" s="1"/>
  <c r="G60" i="1" s="1"/>
  <c r="G61" i="1" s="1"/>
  <c r="G62" i="1" s="1"/>
  <c r="G63" i="1" s="1"/>
  <c r="G65" i="1" s="1"/>
  <c r="G66" i="1" s="1"/>
  <c r="G67" i="1" s="1"/>
  <c r="G68" i="1" s="1"/>
  <c r="D56" i="1"/>
  <c r="D57" i="1" s="1"/>
  <c r="D58" i="1" s="1"/>
  <c r="D60" i="1" s="1"/>
  <c r="D61" i="1" s="1"/>
  <c r="D62" i="1" s="1"/>
  <c r="D63" i="1" s="1"/>
  <c r="D65" i="1" s="1"/>
  <c r="D66" i="1" s="1"/>
  <c r="D67" i="1" s="1"/>
  <c r="D68" i="1" s="1"/>
  <c r="I9" i="5" l="1"/>
  <c r="I9" i="18"/>
  <c r="I9" i="19"/>
  <c r="I9" i="20"/>
  <c r="I9" i="27"/>
  <c r="I9" i="28"/>
  <c r="I9" i="29"/>
  <c r="I9" i="30"/>
  <c r="I9" i="31"/>
  <c r="I9" i="32"/>
  <c r="I9" i="33"/>
  <c r="I9" i="34"/>
  <c r="I9" i="35"/>
  <c r="I9" i="37"/>
  <c r="I9" i="38"/>
  <c r="I9" i="39"/>
  <c r="I9" i="40"/>
  <c r="I9" i="41"/>
  <c r="I9" i="42"/>
  <c r="I9" i="43"/>
  <c r="I9" i="44"/>
  <c r="I9" i="45"/>
  <c r="I9" i="46"/>
  <c r="I9" i="47"/>
  <c r="I9" i="48"/>
  <c r="I9" i="49"/>
  <c r="I9" i="50"/>
  <c r="I9" i="51"/>
  <c r="I9" i="68"/>
  <c r="I9" i="69"/>
  <c r="I9" i="70"/>
  <c r="I9" i="71"/>
  <c r="I9" i="72"/>
  <c r="I9" i="73"/>
  <c r="I9" i="74"/>
  <c r="I9" i="75"/>
  <c r="I9" i="76"/>
  <c r="I9" i="77"/>
  <c r="I9" i="78"/>
  <c r="I9" i="79"/>
  <c r="I9" i="80"/>
  <c r="I9" i="81"/>
  <c r="I9" i="82"/>
  <c r="I9" i="83"/>
  <c r="I9" i="84"/>
  <c r="I9" i="85"/>
  <c r="I9" i="86"/>
  <c r="I9" i="3"/>
  <c r="K9" i="5" l="1"/>
  <c r="K9" i="31"/>
  <c r="K9" i="40"/>
  <c r="K9" i="48"/>
  <c r="K9" i="72"/>
  <c r="K9" i="80"/>
  <c r="K9" i="82"/>
  <c r="K9" i="20"/>
  <c r="K9" i="51"/>
  <c r="K9" i="39"/>
  <c r="K9" i="18"/>
  <c r="K9" i="32"/>
  <c r="K9" i="41"/>
  <c r="K9" i="49"/>
  <c r="K9" i="73"/>
  <c r="K9" i="81"/>
  <c r="K9" i="50"/>
  <c r="K9" i="43"/>
  <c r="K9" i="83"/>
  <c r="K9" i="27"/>
  <c r="K9" i="76"/>
  <c r="K9" i="79"/>
  <c r="K9" i="19"/>
  <c r="K9" i="33"/>
  <c r="K9" i="42"/>
  <c r="K9" i="74"/>
  <c r="K9" i="75"/>
  <c r="K9" i="68"/>
  <c r="K9" i="30"/>
  <c r="K9" i="34"/>
  <c r="K9" i="35"/>
  <c r="K9" i="84"/>
  <c r="K9" i="3"/>
  <c r="K9" i="44"/>
  <c r="K9" i="71"/>
  <c r="K9" i="28"/>
  <c r="K9" i="37"/>
  <c r="K9" i="45"/>
  <c r="K9" i="69"/>
  <c r="K9" i="77"/>
  <c r="K9" i="85"/>
  <c r="K9" i="29"/>
  <c r="K9" i="38"/>
  <c r="K9" i="46"/>
  <c r="K9" i="70"/>
  <c r="K9" i="78"/>
  <c r="K9" i="86"/>
  <c r="K9" i="47"/>
  <c r="F6" i="46"/>
  <c r="F6" i="74"/>
  <c r="F6" i="86"/>
  <c r="F6" i="33"/>
  <c r="C6" i="46"/>
  <c r="J17" i="46" s="1"/>
  <c r="C6" i="74"/>
  <c r="J17" i="74" s="1"/>
  <c r="C6" i="86"/>
  <c r="J17" i="86" s="1"/>
  <c r="C6" i="33"/>
  <c r="J17" i="33" s="1"/>
  <c r="F6" i="45"/>
  <c r="F6" i="73"/>
  <c r="F6" i="85"/>
  <c r="F6" i="32"/>
  <c r="C6" i="45"/>
  <c r="J17" i="45" s="1"/>
  <c r="C6" i="73"/>
  <c r="J17" i="73" s="1"/>
  <c r="C6" i="85"/>
  <c r="J17" i="85" s="1"/>
  <c r="C6" i="32"/>
  <c r="J17" i="32" s="1"/>
  <c r="F6" i="44"/>
  <c r="F6" i="72"/>
  <c r="F6" i="84"/>
  <c r="F6" i="31"/>
  <c r="C6" i="44"/>
  <c r="J17" i="44" s="1"/>
  <c r="C6" i="72"/>
  <c r="J17" i="72" s="1"/>
  <c r="C6" i="84"/>
  <c r="J17" i="84" s="1"/>
  <c r="C6" i="31"/>
  <c r="J17" i="31" s="1"/>
  <c r="F6" i="43"/>
  <c r="F6" i="71"/>
  <c r="F6" i="83"/>
  <c r="F6" i="30"/>
  <c r="C6" i="43"/>
  <c r="J17" i="43" s="1"/>
  <c r="C6" i="71"/>
  <c r="J17" i="71" s="1"/>
  <c r="C6" i="83"/>
  <c r="J17" i="83" s="1"/>
  <c r="C6" i="30"/>
  <c r="J17" i="30" s="1"/>
  <c r="F6" i="42"/>
  <c r="F6" i="70"/>
  <c r="F6" i="82"/>
  <c r="F6" i="29"/>
  <c r="C6" i="42"/>
  <c r="J17" i="42" s="1"/>
  <c r="C6" i="70"/>
  <c r="J17" i="70" s="1"/>
  <c r="C6" i="82"/>
  <c r="J17" i="82" s="1"/>
  <c r="C6" i="29"/>
  <c r="J17" i="29" s="1"/>
  <c r="F6" i="41"/>
  <c r="F6" i="69"/>
  <c r="F6" i="81"/>
  <c r="F6" i="28"/>
  <c r="C6" i="41"/>
  <c r="J17" i="41" s="1"/>
  <c r="C6" i="69"/>
  <c r="J17" i="69" s="1"/>
  <c r="C6" i="81"/>
  <c r="J17" i="81" s="1"/>
  <c r="C6" i="28"/>
  <c r="J17" i="28" s="1"/>
  <c r="F6" i="40"/>
  <c r="F6" i="68"/>
  <c r="F6" i="80"/>
  <c r="F6" i="27"/>
  <c r="C6" i="40"/>
  <c r="J17" i="40" s="1"/>
  <c r="C6" i="68"/>
  <c r="J17" i="68" s="1"/>
  <c r="C6" i="80"/>
  <c r="J17" i="80" s="1"/>
  <c r="C6" i="27"/>
  <c r="J17" i="27" s="1"/>
  <c r="F6" i="39"/>
  <c r="F6" i="51"/>
  <c r="F6" i="79"/>
  <c r="F6" i="20"/>
  <c r="C6" i="39"/>
  <c r="J17" i="39" s="1"/>
  <c r="C6" i="51"/>
  <c r="J17" i="51" s="1"/>
  <c r="C6" i="79"/>
  <c r="J17" i="79" s="1"/>
  <c r="C6" i="20"/>
  <c r="F6" i="38"/>
  <c r="F6" i="50"/>
  <c r="F6" i="78"/>
  <c r="F6" i="19"/>
  <c r="C6" i="38"/>
  <c r="C6" i="50"/>
  <c r="C6" i="78"/>
  <c r="C6" i="19"/>
  <c r="F6" i="37"/>
  <c r="F6" i="49"/>
  <c r="F6" i="77"/>
  <c r="F6" i="18"/>
  <c r="C6" i="37"/>
  <c r="C6" i="49"/>
  <c r="C6" i="77"/>
  <c r="C6" i="18"/>
  <c r="F6" i="35"/>
  <c r="F6" i="48"/>
  <c r="F6" i="76"/>
  <c r="F6" i="5"/>
  <c r="C6" i="35"/>
  <c r="C6" i="48"/>
  <c r="C6" i="76"/>
  <c r="C6" i="5"/>
  <c r="F6" i="34"/>
  <c r="F6" i="47"/>
  <c r="F6" i="3"/>
  <c r="C6" i="34"/>
  <c r="C6" i="47"/>
  <c r="C6" i="3"/>
  <c r="F6" i="75"/>
  <c r="C6" i="75"/>
  <c r="D35" i="1"/>
  <c r="D36" i="1" s="1"/>
  <c r="D37" i="1" s="1"/>
  <c r="D39" i="1" s="1"/>
  <c r="D40" i="1" s="1"/>
  <c r="D41" i="1" s="1"/>
  <c r="D42" i="1" s="1"/>
  <c r="D44" i="1" s="1"/>
  <c r="D45" i="1" s="1"/>
  <c r="D46" i="1" s="1"/>
  <c r="D47" i="1" s="1"/>
  <c r="G34" i="1" s="1"/>
  <c r="G35" i="1" s="1"/>
  <c r="G36" i="1" s="1"/>
  <c r="G37" i="1" s="1"/>
  <c r="G39" i="1" s="1"/>
  <c r="G40" i="1" s="1"/>
  <c r="G41" i="1" s="1"/>
  <c r="G42" i="1" s="1"/>
  <c r="G44" i="1" s="1"/>
  <c r="G45" i="1" s="1"/>
  <c r="G46" i="1" s="1"/>
  <c r="G47" i="1" s="1"/>
  <c r="J34" i="1" s="1"/>
  <c r="J35" i="1" s="1"/>
  <c r="J36" i="1" s="1"/>
  <c r="J37" i="1" s="1"/>
  <c r="J39" i="1" s="1"/>
  <c r="J40" i="1" s="1"/>
  <c r="J41" i="1" s="1"/>
  <c r="J42" i="1" s="1"/>
  <c r="J44" i="1" s="1"/>
  <c r="J45" i="1" s="1"/>
  <c r="J46" i="1" s="1"/>
  <c r="J47" i="1" s="1"/>
  <c r="M34" i="1" s="1"/>
  <c r="M35" i="1" s="1"/>
  <c r="M36" i="1" s="1"/>
  <c r="M37" i="1" s="1"/>
  <c r="M39" i="1" s="1"/>
  <c r="M40" i="1" s="1"/>
  <c r="M41" i="1" s="1"/>
  <c r="M42" i="1" s="1"/>
  <c r="M44" i="1" s="1"/>
  <c r="M45" i="1" s="1"/>
  <c r="M46" i="1" s="1"/>
  <c r="M47" i="1" s="1"/>
  <c r="J18" i="85" l="1"/>
  <c r="J18" i="41"/>
  <c r="J19" i="3"/>
  <c r="K19" i="3" s="1"/>
  <c r="J19" i="77"/>
  <c r="K19" i="77" s="1"/>
  <c r="J19" i="76"/>
  <c r="K19" i="76" s="1"/>
  <c r="J19" i="81"/>
  <c r="K19" i="81" s="1"/>
  <c r="J18" i="82"/>
  <c r="J19" i="85"/>
  <c r="K19" i="85" s="1"/>
  <c r="J18" i="86"/>
  <c r="J19" i="75"/>
  <c r="K19" i="75" s="1"/>
  <c r="J19" i="47"/>
  <c r="K19" i="47" s="1"/>
  <c r="J19" i="48"/>
  <c r="K19" i="48" s="1"/>
  <c r="J19" i="49"/>
  <c r="K19" i="49" s="1"/>
  <c r="J19" i="50"/>
  <c r="K19" i="50" s="1"/>
  <c r="J19" i="51"/>
  <c r="K19" i="51" s="1"/>
  <c r="J19" i="68"/>
  <c r="K19" i="68" s="1"/>
  <c r="J19" i="69"/>
  <c r="K19" i="69" s="1"/>
  <c r="J19" i="71"/>
  <c r="K19" i="71" s="1"/>
  <c r="J19" i="72"/>
  <c r="K19" i="72" s="1"/>
  <c r="J19" i="73"/>
  <c r="K19" i="73" s="1"/>
  <c r="J18" i="74"/>
  <c r="J19" i="41"/>
  <c r="K19" i="41" s="1"/>
  <c r="J18" i="45"/>
  <c r="J19" i="70"/>
  <c r="K19" i="70" s="1"/>
  <c r="J18" i="73"/>
  <c r="J19" i="34"/>
  <c r="K19" i="34" s="1"/>
  <c r="J19" i="35"/>
  <c r="K19" i="35" s="1"/>
  <c r="J19" i="37"/>
  <c r="K19" i="37" s="1"/>
  <c r="J19" i="38"/>
  <c r="K19" i="38" s="1"/>
  <c r="J19" i="39"/>
  <c r="K19" i="39" s="1"/>
  <c r="J19" i="40"/>
  <c r="K19" i="40" s="1"/>
  <c r="J19" i="42"/>
  <c r="K19" i="42" s="1"/>
  <c r="J19" i="43"/>
  <c r="K19" i="43" s="1"/>
  <c r="J19" i="44"/>
  <c r="K19" i="44" s="1"/>
  <c r="J19" i="46"/>
  <c r="K19" i="46" s="1"/>
  <c r="J18" i="70"/>
  <c r="J19" i="86"/>
  <c r="K19" i="86" s="1"/>
  <c r="J19" i="74"/>
  <c r="K19" i="74" s="1"/>
  <c r="J19" i="45"/>
  <c r="K19" i="45" s="1"/>
  <c r="J19" i="5"/>
  <c r="K19" i="5" s="1"/>
  <c r="J19" i="18"/>
  <c r="K19" i="18" s="1"/>
  <c r="J19" i="19"/>
  <c r="K19" i="19" s="1"/>
  <c r="J19" i="20"/>
  <c r="K19" i="20" s="1"/>
  <c r="J19" i="27"/>
  <c r="K19" i="27" s="1"/>
  <c r="J19" i="28"/>
  <c r="K19" i="28" s="1"/>
  <c r="J19" i="29"/>
  <c r="K19" i="29" s="1"/>
  <c r="J19" i="30"/>
  <c r="K19" i="30" s="1"/>
  <c r="J19" i="31"/>
  <c r="K19" i="31" s="1"/>
  <c r="J19" i="32"/>
  <c r="K19" i="32" s="1"/>
  <c r="J19" i="33"/>
  <c r="K19" i="33" s="1"/>
  <c r="J18" i="81"/>
  <c r="J18" i="69"/>
  <c r="J19" i="78"/>
  <c r="K19" i="78" s="1"/>
  <c r="J19" i="79"/>
  <c r="K19" i="79" s="1"/>
  <c r="J19" i="80"/>
  <c r="K19" i="80" s="1"/>
  <c r="J19" i="82"/>
  <c r="K19" i="82" s="1"/>
  <c r="J19" i="83"/>
  <c r="K19" i="83" s="1"/>
  <c r="J19" i="84"/>
  <c r="K19" i="84" s="1"/>
  <c r="J18" i="32"/>
  <c r="J18" i="28"/>
  <c r="J18" i="84"/>
  <c r="J18" i="80"/>
  <c r="J18" i="72"/>
  <c r="J18" i="68"/>
  <c r="J18" i="44"/>
  <c r="J18" i="40"/>
  <c r="J18" i="31"/>
  <c r="J18" i="27"/>
  <c r="J18" i="83"/>
  <c r="J18" i="79"/>
  <c r="J18" i="71"/>
  <c r="J18" i="51"/>
  <c r="J18" i="43"/>
  <c r="J18" i="39"/>
  <c r="J18" i="30"/>
  <c r="J18" i="20"/>
  <c r="J18" i="46"/>
  <c r="J18" i="42"/>
  <c r="J18" i="33"/>
  <c r="J18" i="29"/>
  <c r="J17" i="20"/>
  <c r="J16" i="86" l="1"/>
  <c r="K16" i="86" s="1"/>
  <c r="J15" i="86"/>
  <c r="K15" i="86" s="1"/>
  <c r="J14" i="86"/>
  <c r="K14" i="86" s="1"/>
  <c r="J13" i="86"/>
  <c r="K13" i="86" s="1"/>
  <c r="J12" i="86"/>
  <c r="K12" i="86" s="1"/>
  <c r="J11" i="86"/>
  <c r="K11" i="86" s="1"/>
  <c r="J16" i="85"/>
  <c r="K16" i="85" s="1"/>
  <c r="J15" i="85"/>
  <c r="K15" i="85" s="1"/>
  <c r="J14" i="85"/>
  <c r="K14" i="85" s="1"/>
  <c r="J13" i="85"/>
  <c r="K13" i="85" s="1"/>
  <c r="J12" i="85"/>
  <c r="K12" i="85" s="1"/>
  <c r="J11" i="85"/>
  <c r="K11" i="85" s="1"/>
  <c r="J16" i="84"/>
  <c r="K16" i="84" s="1"/>
  <c r="J15" i="84"/>
  <c r="K15" i="84" s="1"/>
  <c r="J14" i="84"/>
  <c r="K14" i="84" s="1"/>
  <c r="J13" i="84"/>
  <c r="K13" i="84" s="1"/>
  <c r="J12" i="84"/>
  <c r="K12" i="84" s="1"/>
  <c r="J11" i="84"/>
  <c r="K11" i="84" s="1"/>
  <c r="J16" i="83"/>
  <c r="K16" i="83" s="1"/>
  <c r="J15" i="83"/>
  <c r="K15" i="83" s="1"/>
  <c r="J14" i="83"/>
  <c r="K14" i="83" s="1"/>
  <c r="J13" i="83"/>
  <c r="K13" i="83" s="1"/>
  <c r="J12" i="83"/>
  <c r="K12" i="83" s="1"/>
  <c r="J11" i="83"/>
  <c r="K11" i="83" s="1"/>
  <c r="J21" i="83" l="1"/>
  <c r="J21" i="85"/>
  <c r="J21" i="86"/>
  <c r="J21" i="84"/>
  <c r="J12" i="20"/>
  <c r="K12" i="20" s="1"/>
  <c r="J16" i="82"/>
  <c r="K16" i="82" s="1"/>
  <c r="J15" i="82"/>
  <c r="K15" i="82" s="1"/>
  <c r="J14" i="82"/>
  <c r="K14" i="82" s="1"/>
  <c r="J13" i="82"/>
  <c r="K13" i="82" s="1"/>
  <c r="J12" i="82"/>
  <c r="K12" i="82" s="1"/>
  <c r="J11" i="82"/>
  <c r="K11" i="82" s="1"/>
  <c r="J16" i="81"/>
  <c r="K16" i="81" s="1"/>
  <c r="J15" i="81"/>
  <c r="K15" i="81" s="1"/>
  <c r="J14" i="81"/>
  <c r="K14" i="81" s="1"/>
  <c r="J13" i="81"/>
  <c r="K13" i="81" s="1"/>
  <c r="J12" i="81"/>
  <c r="K12" i="81" s="1"/>
  <c r="J11" i="81"/>
  <c r="K11" i="81" s="1"/>
  <c r="J16" i="80"/>
  <c r="K16" i="80" s="1"/>
  <c r="J15" i="80"/>
  <c r="K15" i="80" s="1"/>
  <c r="J14" i="80"/>
  <c r="K14" i="80" s="1"/>
  <c r="J13" i="80"/>
  <c r="K13" i="80" s="1"/>
  <c r="J12" i="80"/>
  <c r="K12" i="80" s="1"/>
  <c r="J11" i="80"/>
  <c r="K11" i="80" s="1"/>
  <c r="J16" i="79"/>
  <c r="K16" i="79" s="1"/>
  <c r="J15" i="79"/>
  <c r="K15" i="79" s="1"/>
  <c r="J14" i="79"/>
  <c r="K14" i="79" s="1"/>
  <c r="J13" i="79"/>
  <c r="K13" i="79" s="1"/>
  <c r="J12" i="79"/>
  <c r="K12" i="79" s="1"/>
  <c r="J11" i="79"/>
  <c r="K11" i="79" s="1"/>
  <c r="J16" i="78"/>
  <c r="K16" i="78" s="1"/>
  <c r="J15" i="78"/>
  <c r="K15" i="78" s="1"/>
  <c r="J14" i="78"/>
  <c r="K14" i="78" s="1"/>
  <c r="J13" i="78"/>
  <c r="K13" i="78" s="1"/>
  <c r="J12" i="78"/>
  <c r="K12" i="78" s="1"/>
  <c r="J11" i="78"/>
  <c r="K11" i="78" s="1"/>
  <c r="J16" i="77"/>
  <c r="K16" i="77" s="1"/>
  <c r="J15" i="77"/>
  <c r="K15" i="77" s="1"/>
  <c r="J14" i="77"/>
  <c r="K14" i="77" s="1"/>
  <c r="J13" i="77"/>
  <c r="K13" i="77" s="1"/>
  <c r="J12" i="77"/>
  <c r="K12" i="77" s="1"/>
  <c r="J11" i="77"/>
  <c r="K11" i="77" s="1"/>
  <c r="J16" i="76"/>
  <c r="K16" i="76" s="1"/>
  <c r="J15" i="76"/>
  <c r="K15" i="76" s="1"/>
  <c r="J14" i="76"/>
  <c r="K14" i="76" s="1"/>
  <c r="J13" i="76"/>
  <c r="K13" i="76" s="1"/>
  <c r="J12" i="76"/>
  <c r="K12" i="76" s="1"/>
  <c r="J11" i="76"/>
  <c r="K11" i="76" s="1"/>
  <c r="J16" i="75"/>
  <c r="K16" i="75" s="1"/>
  <c r="J15" i="75"/>
  <c r="K15" i="75" s="1"/>
  <c r="J14" i="75"/>
  <c r="K14" i="75" s="1"/>
  <c r="J13" i="75"/>
  <c r="K13" i="75" s="1"/>
  <c r="J12" i="75"/>
  <c r="K12" i="75" s="1"/>
  <c r="J11" i="75"/>
  <c r="K11" i="75" s="1"/>
  <c r="J16" i="74"/>
  <c r="K16" i="74" s="1"/>
  <c r="J15" i="74"/>
  <c r="K15" i="74" s="1"/>
  <c r="J14" i="74"/>
  <c r="K14" i="74" s="1"/>
  <c r="J13" i="74"/>
  <c r="K13" i="74" s="1"/>
  <c r="J12" i="74"/>
  <c r="K12" i="74" s="1"/>
  <c r="J11" i="74"/>
  <c r="K11" i="74" s="1"/>
  <c r="J16" i="73"/>
  <c r="K16" i="73" s="1"/>
  <c r="J15" i="73"/>
  <c r="K15" i="73" s="1"/>
  <c r="J14" i="73"/>
  <c r="K14" i="73" s="1"/>
  <c r="J13" i="73"/>
  <c r="K13" i="73" s="1"/>
  <c r="J12" i="73"/>
  <c r="K12" i="73" s="1"/>
  <c r="J11" i="73"/>
  <c r="K11" i="73" s="1"/>
  <c r="J16" i="72"/>
  <c r="K16" i="72" s="1"/>
  <c r="J15" i="72"/>
  <c r="K15" i="72" s="1"/>
  <c r="J14" i="72"/>
  <c r="K14" i="72" s="1"/>
  <c r="J13" i="72"/>
  <c r="K13" i="72" s="1"/>
  <c r="J12" i="72"/>
  <c r="K12" i="72" s="1"/>
  <c r="J11" i="72"/>
  <c r="K11" i="72" s="1"/>
  <c r="J16" i="71"/>
  <c r="K16" i="71" s="1"/>
  <c r="J15" i="71"/>
  <c r="K15" i="71" s="1"/>
  <c r="J14" i="71"/>
  <c r="K14" i="71" s="1"/>
  <c r="J13" i="71"/>
  <c r="K13" i="71" s="1"/>
  <c r="J12" i="71"/>
  <c r="K12" i="71" s="1"/>
  <c r="J11" i="71"/>
  <c r="K11" i="71" s="1"/>
  <c r="J16" i="70"/>
  <c r="K16" i="70" s="1"/>
  <c r="J15" i="70"/>
  <c r="K15" i="70" s="1"/>
  <c r="J14" i="70"/>
  <c r="K14" i="70" s="1"/>
  <c r="J13" i="70"/>
  <c r="K13" i="70" s="1"/>
  <c r="J12" i="70"/>
  <c r="K12" i="70" s="1"/>
  <c r="J11" i="70"/>
  <c r="K11" i="70" s="1"/>
  <c r="J16" i="69"/>
  <c r="K16" i="69" s="1"/>
  <c r="J15" i="69"/>
  <c r="K15" i="69" s="1"/>
  <c r="J14" i="69"/>
  <c r="K14" i="69" s="1"/>
  <c r="J13" i="69"/>
  <c r="K13" i="69" s="1"/>
  <c r="J12" i="69"/>
  <c r="K12" i="69" s="1"/>
  <c r="J11" i="69"/>
  <c r="K11" i="69" s="1"/>
  <c r="J16" i="68"/>
  <c r="K16" i="68" s="1"/>
  <c r="J15" i="68"/>
  <c r="K15" i="68" s="1"/>
  <c r="J14" i="68"/>
  <c r="K14" i="68" s="1"/>
  <c r="J13" i="68"/>
  <c r="K13" i="68" s="1"/>
  <c r="J12" i="68"/>
  <c r="K12" i="68" s="1"/>
  <c r="J11" i="68"/>
  <c r="K11" i="68" s="1"/>
  <c r="J14" i="51"/>
  <c r="K14" i="51" s="1"/>
  <c r="J13" i="51"/>
  <c r="K13" i="51" s="1"/>
  <c r="J12" i="51"/>
  <c r="K12" i="51" s="1"/>
  <c r="J11" i="51"/>
  <c r="K11" i="51" s="1"/>
  <c r="J16" i="51"/>
  <c r="K16" i="51" s="1"/>
  <c r="J15" i="51"/>
  <c r="K15" i="51" s="1"/>
  <c r="J16" i="50"/>
  <c r="K16" i="50" s="1"/>
  <c r="J15" i="50"/>
  <c r="K15" i="50" s="1"/>
  <c r="J14" i="50"/>
  <c r="K14" i="50" s="1"/>
  <c r="J13" i="50"/>
  <c r="K13" i="50" s="1"/>
  <c r="J12" i="50"/>
  <c r="K12" i="50" s="1"/>
  <c r="J11" i="50"/>
  <c r="K11" i="50" s="1"/>
  <c r="J16" i="49"/>
  <c r="K16" i="49" s="1"/>
  <c r="J15" i="49"/>
  <c r="K15" i="49" s="1"/>
  <c r="J14" i="49"/>
  <c r="K14" i="49" s="1"/>
  <c r="J13" i="49"/>
  <c r="K13" i="49" s="1"/>
  <c r="J12" i="49"/>
  <c r="K12" i="49" s="1"/>
  <c r="J11" i="49"/>
  <c r="K11" i="49" s="1"/>
  <c r="J16" i="48"/>
  <c r="K16" i="48" s="1"/>
  <c r="J15" i="48"/>
  <c r="K15" i="48" s="1"/>
  <c r="J14" i="48"/>
  <c r="K14" i="48" s="1"/>
  <c r="J13" i="48"/>
  <c r="K13" i="48" s="1"/>
  <c r="J12" i="48"/>
  <c r="K12" i="48" s="1"/>
  <c r="J11" i="48"/>
  <c r="K11" i="48" s="1"/>
  <c r="J16" i="47"/>
  <c r="K16" i="47" s="1"/>
  <c r="J15" i="47"/>
  <c r="K15" i="47" s="1"/>
  <c r="J14" i="47"/>
  <c r="K14" i="47" s="1"/>
  <c r="J13" i="47"/>
  <c r="K13" i="47" s="1"/>
  <c r="J12" i="47"/>
  <c r="K12" i="47" s="1"/>
  <c r="J11" i="47"/>
  <c r="K11" i="47" s="1"/>
  <c r="J16" i="46"/>
  <c r="K16" i="46" s="1"/>
  <c r="J15" i="46"/>
  <c r="K15" i="46" s="1"/>
  <c r="J14" i="46"/>
  <c r="K14" i="46" s="1"/>
  <c r="J13" i="46"/>
  <c r="K13" i="46" s="1"/>
  <c r="J12" i="46"/>
  <c r="K12" i="46" s="1"/>
  <c r="J11" i="46"/>
  <c r="K11" i="46" s="1"/>
  <c r="J16" i="45"/>
  <c r="K16" i="45" s="1"/>
  <c r="J15" i="45"/>
  <c r="K15" i="45" s="1"/>
  <c r="J14" i="45"/>
  <c r="K14" i="45" s="1"/>
  <c r="J13" i="45"/>
  <c r="K13" i="45" s="1"/>
  <c r="J12" i="45"/>
  <c r="K12" i="45" s="1"/>
  <c r="J11" i="45"/>
  <c r="K11" i="45" s="1"/>
  <c r="J16" i="44"/>
  <c r="K16" i="44" s="1"/>
  <c r="J15" i="44"/>
  <c r="K15" i="44" s="1"/>
  <c r="J14" i="44"/>
  <c r="K14" i="44" s="1"/>
  <c r="J13" i="44"/>
  <c r="K13" i="44" s="1"/>
  <c r="J12" i="44"/>
  <c r="K12" i="44" s="1"/>
  <c r="J11" i="44"/>
  <c r="K11" i="44" s="1"/>
  <c r="J16" i="43"/>
  <c r="K16" i="43" s="1"/>
  <c r="J15" i="43"/>
  <c r="K15" i="43" s="1"/>
  <c r="J14" i="43"/>
  <c r="K14" i="43" s="1"/>
  <c r="J13" i="43"/>
  <c r="K13" i="43" s="1"/>
  <c r="J12" i="43"/>
  <c r="K12" i="43" s="1"/>
  <c r="J11" i="43"/>
  <c r="K11" i="43" s="1"/>
  <c r="J16" i="42"/>
  <c r="K16" i="42" s="1"/>
  <c r="J15" i="42"/>
  <c r="K15" i="42" s="1"/>
  <c r="J14" i="42"/>
  <c r="K14" i="42" s="1"/>
  <c r="J13" i="42"/>
  <c r="K13" i="42" s="1"/>
  <c r="J12" i="42"/>
  <c r="K12" i="42" s="1"/>
  <c r="J11" i="42"/>
  <c r="K11" i="42" s="1"/>
  <c r="J16" i="41"/>
  <c r="K16" i="41" s="1"/>
  <c r="J15" i="41"/>
  <c r="K15" i="41" s="1"/>
  <c r="J14" i="41"/>
  <c r="K14" i="41" s="1"/>
  <c r="J13" i="41"/>
  <c r="K13" i="41" s="1"/>
  <c r="J12" i="41"/>
  <c r="K12" i="41" s="1"/>
  <c r="J11" i="41"/>
  <c r="K11" i="41" s="1"/>
  <c r="J16" i="40"/>
  <c r="K16" i="40" s="1"/>
  <c r="J15" i="40"/>
  <c r="K15" i="40" s="1"/>
  <c r="J14" i="40"/>
  <c r="K14" i="40" s="1"/>
  <c r="J13" i="40"/>
  <c r="K13" i="40" s="1"/>
  <c r="J12" i="40"/>
  <c r="K12" i="40" s="1"/>
  <c r="J11" i="40"/>
  <c r="K11" i="40" s="1"/>
  <c r="J16" i="39"/>
  <c r="K16" i="39" s="1"/>
  <c r="J15" i="39"/>
  <c r="K15" i="39" s="1"/>
  <c r="J14" i="39"/>
  <c r="K14" i="39" s="1"/>
  <c r="J13" i="39"/>
  <c r="K13" i="39" s="1"/>
  <c r="J12" i="39"/>
  <c r="K12" i="39" s="1"/>
  <c r="J11" i="39"/>
  <c r="K11" i="39" s="1"/>
  <c r="J16" i="38"/>
  <c r="K16" i="38" s="1"/>
  <c r="J15" i="38"/>
  <c r="K15" i="38" s="1"/>
  <c r="J14" i="38"/>
  <c r="K14" i="38" s="1"/>
  <c r="J13" i="38"/>
  <c r="K13" i="38" s="1"/>
  <c r="J12" i="38"/>
  <c r="K12" i="38" s="1"/>
  <c r="J11" i="38"/>
  <c r="K11" i="38" s="1"/>
  <c r="J16" i="37"/>
  <c r="K16" i="37" s="1"/>
  <c r="J15" i="37"/>
  <c r="K15" i="37" s="1"/>
  <c r="J14" i="37"/>
  <c r="K14" i="37" s="1"/>
  <c r="J13" i="37"/>
  <c r="K13" i="37" s="1"/>
  <c r="J12" i="37"/>
  <c r="K12" i="37" s="1"/>
  <c r="J11" i="37"/>
  <c r="K11" i="37" s="1"/>
  <c r="J16" i="35"/>
  <c r="K16" i="35" s="1"/>
  <c r="J15" i="35"/>
  <c r="K15" i="35" s="1"/>
  <c r="J14" i="35"/>
  <c r="K14" i="35" s="1"/>
  <c r="J13" i="35"/>
  <c r="K13" i="35" s="1"/>
  <c r="J12" i="35"/>
  <c r="K12" i="35" s="1"/>
  <c r="J11" i="35"/>
  <c r="K11" i="35" s="1"/>
  <c r="J16" i="34"/>
  <c r="K16" i="34" s="1"/>
  <c r="J15" i="34"/>
  <c r="K15" i="34" s="1"/>
  <c r="J14" i="34"/>
  <c r="K14" i="34" s="1"/>
  <c r="J13" i="34"/>
  <c r="K13" i="34" s="1"/>
  <c r="J12" i="34"/>
  <c r="K12" i="34" s="1"/>
  <c r="J11" i="34"/>
  <c r="K11" i="34" s="1"/>
  <c r="J16" i="33"/>
  <c r="K16" i="33" s="1"/>
  <c r="J15" i="33"/>
  <c r="K15" i="33" s="1"/>
  <c r="J14" i="33"/>
  <c r="K14" i="33" s="1"/>
  <c r="J13" i="33"/>
  <c r="K13" i="33" s="1"/>
  <c r="J12" i="33"/>
  <c r="K12" i="33" s="1"/>
  <c r="J11" i="33"/>
  <c r="K11" i="33" s="1"/>
  <c r="J16" i="32"/>
  <c r="K16" i="32" s="1"/>
  <c r="J15" i="32"/>
  <c r="K15" i="32" s="1"/>
  <c r="J14" i="32"/>
  <c r="K14" i="32" s="1"/>
  <c r="J13" i="32"/>
  <c r="K13" i="32" s="1"/>
  <c r="J12" i="32"/>
  <c r="K12" i="32" s="1"/>
  <c r="J11" i="32"/>
  <c r="K11" i="32" s="1"/>
  <c r="J23" i="84" l="1"/>
  <c r="K23" i="84" s="1"/>
  <c r="K21" i="84"/>
  <c r="J23" i="86"/>
  <c r="K23" i="86" s="1"/>
  <c r="K21" i="86"/>
  <c r="J23" i="85"/>
  <c r="K23" i="85" s="1"/>
  <c r="K21" i="85"/>
  <c r="J23" i="83"/>
  <c r="K23" i="83" s="1"/>
  <c r="K21" i="83"/>
  <c r="J21" i="45"/>
  <c r="J21" i="46"/>
  <c r="J21" i="78"/>
  <c r="J21" i="50"/>
  <c r="J21" i="73"/>
  <c r="J21" i="71"/>
  <c r="J21" i="74"/>
  <c r="J21" i="77"/>
  <c r="J21" i="81"/>
  <c r="J21" i="70"/>
  <c r="J21" i="80"/>
  <c r="J21" i="68"/>
  <c r="J21" i="69"/>
  <c r="J21" i="72"/>
  <c r="J21" i="76"/>
  <c r="J21" i="79"/>
  <c r="J21" i="82"/>
  <c r="J21" i="75"/>
  <c r="J21" i="51"/>
  <c r="J21" i="49"/>
  <c r="J21" i="48"/>
  <c r="J21" i="47"/>
  <c r="J21" i="42"/>
  <c r="J21" i="43"/>
  <c r="J21" i="44"/>
  <c r="J21" i="39"/>
  <c r="J21" i="40"/>
  <c r="J21" i="41"/>
  <c r="J21" i="38"/>
  <c r="J21" i="37"/>
  <c r="J21" i="32"/>
  <c r="J21" i="33"/>
  <c r="J21" i="34"/>
  <c r="J21" i="35"/>
  <c r="J16" i="31"/>
  <c r="K16" i="31" s="1"/>
  <c r="J15" i="31"/>
  <c r="K15" i="31" s="1"/>
  <c r="J14" i="31"/>
  <c r="K14" i="31" s="1"/>
  <c r="J13" i="31"/>
  <c r="K13" i="31" s="1"/>
  <c r="J12" i="31"/>
  <c r="K12" i="31" s="1"/>
  <c r="J11" i="31"/>
  <c r="K11" i="31" s="1"/>
  <c r="J16" i="30"/>
  <c r="K16" i="30" s="1"/>
  <c r="J15" i="30"/>
  <c r="K15" i="30" s="1"/>
  <c r="J14" i="30"/>
  <c r="K14" i="30" s="1"/>
  <c r="J13" i="30"/>
  <c r="K13" i="30" s="1"/>
  <c r="J12" i="30"/>
  <c r="K12" i="30" s="1"/>
  <c r="J11" i="30"/>
  <c r="K11" i="30" s="1"/>
  <c r="J16" i="29"/>
  <c r="K16" i="29" s="1"/>
  <c r="J15" i="29"/>
  <c r="K15" i="29" s="1"/>
  <c r="J14" i="29"/>
  <c r="K14" i="29" s="1"/>
  <c r="J13" i="29"/>
  <c r="K13" i="29" s="1"/>
  <c r="J12" i="29"/>
  <c r="K12" i="29" s="1"/>
  <c r="J11" i="29"/>
  <c r="K11" i="29" s="1"/>
  <c r="J16" i="28"/>
  <c r="K16" i="28" s="1"/>
  <c r="J15" i="28"/>
  <c r="K15" i="28" s="1"/>
  <c r="J14" i="28"/>
  <c r="K14" i="28" s="1"/>
  <c r="J13" i="28"/>
  <c r="K13" i="28" s="1"/>
  <c r="J12" i="28"/>
  <c r="K12" i="28" s="1"/>
  <c r="J11" i="28"/>
  <c r="K11" i="28" s="1"/>
  <c r="J16" i="27"/>
  <c r="K16" i="27" s="1"/>
  <c r="J15" i="27"/>
  <c r="K15" i="27" s="1"/>
  <c r="J14" i="27"/>
  <c r="K14" i="27" s="1"/>
  <c r="J13" i="27"/>
  <c r="K13" i="27" s="1"/>
  <c r="J12" i="27"/>
  <c r="K12" i="27" s="1"/>
  <c r="J11" i="27"/>
  <c r="K11" i="27" s="1"/>
  <c r="J16" i="20"/>
  <c r="K16" i="20" s="1"/>
  <c r="J15" i="20"/>
  <c r="K15" i="20" s="1"/>
  <c r="J14" i="20"/>
  <c r="K14" i="20" s="1"/>
  <c r="J13" i="20"/>
  <c r="K13" i="20" s="1"/>
  <c r="J11" i="20"/>
  <c r="K11" i="20" s="1"/>
  <c r="J16" i="19"/>
  <c r="K16" i="19" s="1"/>
  <c r="J15" i="19"/>
  <c r="K15" i="19" s="1"/>
  <c r="J14" i="19"/>
  <c r="K14" i="19" s="1"/>
  <c r="J13" i="19"/>
  <c r="K13" i="19" s="1"/>
  <c r="J12" i="19"/>
  <c r="K12" i="19" s="1"/>
  <c r="J11" i="19"/>
  <c r="K11" i="19" s="1"/>
  <c r="J16" i="18"/>
  <c r="K16" i="18" s="1"/>
  <c r="J15" i="18"/>
  <c r="K15" i="18" s="1"/>
  <c r="J14" i="18"/>
  <c r="K14" i="18" s="1"/>
  <c r="J13" i="18"/>
  <c r="K13" i="18" s="1"/>
  <c r="J12" i="18"/>
  <c r="K12" i="18" s="1"/>
  <c r="J11" i="18"/>
  <c r="K11" i="18" s="1"/>
  <c r="J16" i="5"/>
  <c r="K16" i="5" s="1"/>
  <c r="J15" i="5"/>
  <c r="K15" i="5" s="1"/>
  <c r="J14" i="5"/>
  <c r="K14" i="5" s="1"/>
  <c r="J13" i="5"/>
  <c r="K13" i="5" s="1"/>
  <c r="J12" i="5"/>
  <c r="K12" i="5" s="1"/>
  <c r="J11" i="5"/>
  <c r="K11" i="5" s="1"/>
  <c r="J23" i="33" l="1"/>
  <c r="K23" i="33" s="1"/>
  <c r="K21" i="33"/>
  <c r="J23" i="32"/>
  <c r="K23" i="32" s="1"/>
  <c r="K21" i="32"/>
  <c r="J23" i="42"/>
  <c r="K23" i="42" s="1"/>
  <c r="K21" i="42"/>
  <c r="J23" i="76"/>
  <c r="K23" i="76" s="1"/>
  <c r="K21" i="76"/>
  <c r="J23" i="74"/>
  <c r="K23" i="74" s="1"/>
  <c r="K21" i="74"/>
  <c r="J23" i="37"/>
  <c r="K23" i="37" s="1"/>
  <c r="K21" i="37"/>
  <c r="J23" i="47"/>
  <c r="K23" i="47" s="1"/>
  <c r="K21" i="47"/>
  <c r="J23" i="72"/>
  <c r="K23" i="72" s="1"/>
  <c r="K21" i="72"/>
  <c r="J23" i="71"/>
  <c r="K23" i="71" s="1"/>
  <c r="K21" i="71"/>
  <c r="J23" i="38"/>
  <c r="K23" i="38" s="1"/>
  <c r="K21" i="38"/>
  <c r="J23" i="48"/>
  <c r="K23" i="48" s="1"/>
  <c r="K21" i="48"/>
  <c r="J23" i="69"/>
  <c r="K23" i="69" s="1"/>
  <c r="K21" i="69"/>
  <c r="J23" i="73"/>
  <c r="K23" i="73" s="1"/>
  <c r="K21" i="73"/>
  <c r="J23" i="77"/>
  <c r="K23" i="77" s="1"/>
  <c r="K21" i="77"/>
  <c r="J23" i="41"/>
  <c r="K23" i="41" s="1"/>
  <c r="K21" i="41"/>
  <c r="J23" i="49"/>
  <c r="K23" i="49" s="1"/>
  <c r="K21" i="49"/>
  <c r="J23" i="68"/>
  <c r="K23" i="68" s="1"/>
  <c r="K21" i="68"/>
  <c r="J23" i="50"/>
  <c r="K23" i="50" s="1"/>
  <c r="K21" i="50"/>
  <c r="J23" i="43"/>
  <c r="K23" i="43" s="1"/>
  <c r="K21" i="43"/>
  <c r="J23" i="40"/>
  <c r="K23" i="40" s="1"/>
  <c r="K21" i="40"/>
  <c r="J23" i="51"/>
  <c r="K23" i="51" s="1"/>
  <c r="K21" i="51"/>
  <c r="J23" i="80"/>
  <c r="K23" i="80" s="1"/>
  <c r="K21" i="80"/>
  <c r="J23" i="78"/>
  <c r="K23" i="78" s="1"/>
  <c r="K21" i="78"/>
  <c r="J23" i="79"/>
  <c r="K23" i="79" s="1"/>
  <c r="K21" i="79"/>
  <c r="J23" i="35"/>
  <c r="K23" i="35" s="1"/>
  <c r="K21" i="35"/>
  <c r="J23" i="39"/>
  <c r="K23" i="39" s="1"/>
  <c r="K21" i="39"/>
  <c r="J23" i="75"/>
  <c r="K23" i="75" s="1"/>
  <c r="K21" i="75"/>
  <c r="J23" i="70"/>
  <c r="K23" i="70" s="1"/>
  <c r="K21" i="70"/>
  <c r="J23" i="46"/>
  <c r="K23" i="46" s="1"/>
  <c r="K21" i="46"/>
  <c r="J23" i="34"/>
  <c r="K23" i="34" s="1"/>
  <c r="K21" i="34"/>
  <c r="J23" i="44"/>
  <c r="K23" i="44" s="1"/>
  <c r="K21" i="44"/>
  <c r="J23" i="82"/>
  <c r="K23" i="82" s="1"/>
  <c r="K21" i="82"/>
  <c r="J23" i="81"/>
  <c r="K23" i="81" s="1"/>
  <c r="K21" i="81"/>
  <c r="J23" i="45"/>
  <c r="K23" i="45" s="1"/>
  <c r="K21" i="45"/>
  <c r="J21" i="27"/>
  <c r="J21" i="30"/>
  <c r="J21" i="28"/>
  <c r="J21" i="29"/>
  <c r="J21" i="31"/>
  <c r="J21" i="20"/>
  <c r="J21" i="19"/>
  <c r="J21" i="18"/>
  <c r="J21" i="5"/>
  <c r="J14" i="3"/>
  <c r="K14" i="3" s="1"/>
  <c r="J13" i="3"/>
  <c r="K13" i="3" s="1"/>
  <c r="J16" i="3"/>
  <c r="K16" i="3" s="1"/>
  <c r="J15" i="3"/>
  <c r="K15" i="3" s="1"/>
  <c r="J23" i="28" l="1"/>
  <c r="K23" i="28" s="1"/>
  <c r="K21" i="28"/>
  <c r="J23" i="29"/>
  <c r="K23" i="29" s="1"/>
  <c r="K21" i="29"/>
  <c r="J23" i="30"/>
  <c r="K23" i="30" s="1"/>
  <c r="K21" i="30"/>
  <c r="J23" i="27"/>
  <c r="K23" i="27" s="1"/>
  <c r="K21" i="27"/>
  <c r="J23" i="5"/>
  <c r="K23" i="5" s="1"/>
  <c r="K21" i="5"/>
  <c r="J23" i="18"/>
  <c r="K23" i="18" s="1"/>
  <c r="K21" i="18"/>
  <c r="J23" i="19"/>
  <c r="K23" i="19" s="1"/>
  <c r="K21" i="19"/>
  <c r="J23" i="20"/>
  <c r="K23" i="20" s="1"/>
  <c r="K21" i="20"/>
  <c r="J23" i="31"/>
  <c r="K23" i="31" s="1"/>
  <c r="K21" i="31"/>
  <c r="J12" i="3"/>
  <c r="K12" i="3" s="1"/>
  <c r="J11" i="3"/>
  <c r="K11" i="3" s="1"/>
  <c r="J21" i="3" l="1"/>
  <c r="J23" i="3" l="1"/>
  <c r="K23" i="3" s="1"/>
  <c r="K21" i="3"/>
  <c r="K17" i="20"/>
  <c r="K17" i="27"/>
  <c r="K17" i="28"/>
  <c r="K17" i="29"/>
  <c r="K17" i="30"/>
  <c r="K17" i="31"/>
  <c r="K17" i="32"/>
  <c r="K17" i="33"/>
  <c r="K17" i="39"/>
  <c r="K17" i="40"/>
  <c r="K17" i="41"/>
  <c r="K17" i="42"/>
  <c r="K17" i="43"/>
  <c r="K17" i="44"/>
  <c r="K17" i="45"/>
  <c r="K17" i="46"/>
  <c r="K17" i="51"/>
  <c r="K17" i="68"/>
  <c r="K17" i="69"/>
  <c r="K17" i="70"/>
  <c r="K17" i="71"/>
  <c r="K17" i="72"/>
  <c r="K17" i="73"/>
  <c r="K17" i="74"/>
  <c r="K17" i="79"/>
  <c r="K17" i="80"/>
  <c r="K17" i="81"/>
  <c r="K18" i="20"/>
  <c r="K18" i="27"/>
  <c r="K18" i="28"/>
  <c r="K18" i="29"/>
  <c r="K18" i="30"/>
  <c r="K18" i="31"/>
  <c r="K18" i="32"/>
  <c r="K18" i="33"/>
  <c r="K18" i="39"/>
  <c r="K18" i="40"/>
  <c r="K18" i="41"/>
  <c r="K18" i="42"/>
  <c r="K18" i="43"/>
  <c r="K18" i="44"/>
  <c r="K18" i="45"/>
  <c r="K18" i="46"/>
  <c r="K18" i="51"/>
  <c r="K18" i="68"/>
  <c r="K18" i="69"/>
  <c r="K18" i="70"/>
  <c r="K18" i="71"/>
  <c r="K18" i="72"/>
  <c r="K18" i="73"/>
  <c r="K18" i="74"/>
  <c r="K18" i="79"/>
  <c r="K18" i="80"/>
  <c r="K18" i="81"/>
  <c r="K18" i="83"/>
  <c r="K18" i="86"/>
  <c r="K18" i="84"/>
  <c r="K18" i="85"/>
  <c r="K17" i="82"/>
  <c r="K17" i="83"/>
  <c r="K17" i="84"/>
  <c r="K17" i="85"/>
  <c r="K17" i="86"/>
  <c r="K18" i="82"/>
  <c r="K34" i="1" l="1"/>
  <c r="K55" i="1" s="1"/>
  <c r="N35" i="1"/>
  <c r="N56" i="1" s="1"/>
  <c r="K42" i="1"/>
  <c r="K63" i="1" s="1"/>
  <c r="K37" i="1"/>
  <c r="K58" i="1" s="1"/>
  <c r="K41" i="1"/>
  <c r="K62" i="1" s="1"/>
  <c r="N47" i="1"/>
  <c r="N68" i="1" s="1"/>
  <c r="K45" i="1"/>
  <c r="K66" i="1" s="1"/>
  <c r="K35" i="1"/>
  <c r="K56" i="1" s="1"/>
  <c r="H42" i="1"/>
  <c r="H63" i="1" s="1"/>
  <c r="N46" i="1"/>
  <c r="N67" i="1" s="1"/>
  <c r="N34" i="1"/>
  <c r="N55" i="1" s="1"/>
  <c r="H36" i="1"/>
  <c r="H57" i="1" s="1"/>
  <c r="K44" i="1"/>
  <c r="K65" i="1" s="1"/>
  <c r="K46" i="1"/>
  <c r="K67" i="1" s="1"/>
  <c r="H39" i="1"/>
  <c r="H60" i="1" s="1"/>
  <c r="N42" i="1"/>
  <c r="N63" i="1" s="1"/>
  <c r="H41" i="1"/>
  <c r="H62" i="1" s="1"/>
  <c r="H45" i="1"/>
  <c r="H66" i="1" s="1"/>
  <c r="H44" i="1"/>
  <c r="H65" i="1" s="1"/>
  <c r="N45" i="1"/>
  <c r="N66" i="1" s="1"/>
  <c r="H40" i="1"/>
  <c r="H61" i="1" s="1"/>
  <c r="N37" i="1"/>
  <c r="N58" i="1" s="1"/>
  <c r="H35" i="1"/>
  <c r="H56" i="1" s="1"/>
  <c r="K40" i="1"/>
  <c r="K61" i="1" s="1"/>
  <c r="K36" i="1"/>
  <c r="K57" i="1" s="1"/>
  <c r="N39" i="1"/>
  <c r="N60" i="1" s="1"/>
  <c r="H34" i="1"/>
  <c r="H55" i="1" s="1"/>
  <c r="N36" i="1"/>
  <c r="N57" i="1" s="1"/>
  <c r="N40" i="1"/>
  <c r="N61" i="1" s="1"/>
  <c r="H46" i="1"/>
  <c r="H67" i="1" s="1"/>
  <c r="H47" i="1"/>
  <c r="H68" i="1" s="1"/>
  <c r="N41" i="1"/>
  <c r="N62" i="1" s="1"/>
  <c r="N44" i="1"/>
  <c r="N65" i="1" s="1"/>
  <c r="K47" i="1"/>
  <c r="K68" i="1" s="1"/>
  <c r="H37" i="1"/>
  <c r="H58" i="1" s="1"/>
  <c r="E35" i="1"/>
  <c r="E56" i="1" s="1"/>
  <c r="E45" i="1"/>
  <c r="E66" i="1" s="1"/>
  <c r="E36" i="1"/>
  <c r="E57" i="1" s="1"/>
  <c r="E46" i="1"/>
  <c r="E67" i="1" s="1"/>
  <c r="E41" i="1"/>
  <c r="E62" i="1" s="1"/>
  <c r="E44" i="1"/>
  <c r="E65" i="1" s="1"/>
  <c r="E42" i="1"/>
  <c r="E63" i="1" s="1"/>
  <c r="E37" i="1"/>
  <c r="E58" i="1" s="1"/>
  <c r="E47" i="1"/>
  <c r="E68" i="1" s="1"/>
  <c r="E40" i="1"/>
  <c r="E61" i="1" s="1"/>
  <c r="E39" i="1"/>
  <c r="E60" i="1" s="1"/>
  <c r="E34" i="1"/>
  <c r="E55" i="1" s="1"/>
  <c r="K39" i="1" l="1"/>
  <c r="K60" i="1" s="1"/>
</calcChain>
</file>

<file path=xl/sharedStrings.xml><?xml version="1.0" encoding="utf-8"?>
<sst xmlns="http://schemas.openxmlformats.org/spreadsheetml/2006/main" count="1816" uniqueCount="74">
  <si>
    <t>Pris forslag til opsætning af gips skørter</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</si>
  <si>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</si>
  <si>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</si>
  <si>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</si>
  <si>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</si>
  <si>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</si>
  <si>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</si>
  <si>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</si>
  <si>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xml:space="preserve">- Disse priser er baseret på en stolpeafstand på 30-45cm; 100mm isolering i ét lag; 2 lag almindelig gips på to sider; fuge mellem 1. og 2. lag på begge sider. </t>
  </si>
  <si>
    <t>- Der er ligeledes medregnet brug af stillads, men ikke opsætning og nedtagning. Husk i øvrigt at akkordere for delvis nedtagning, f.eks. for at komme igennem dørhuller, samt lodret transport af materialer.</t>
  </si>
  <si>
    <t>- Der er IKKE medregnet højdetillæg. Højdetillæget på 0,5% tilkommer arbejde fra 4,2 m til 6,0 m højde og øges med yderligere 0,5% for hver påbegyndt 1,8 m derover.</t>
  </si>
  <si>
    <t>- Der er IKKE medregnet brug af stillads eller lift, da det afhænger af højden til loft/overkant af skørtet.</t>
  </si>
  <si>
    <t>Regn-skabs nummer</t>
  </si>
  <si>
    <t>t.o.m 100 m2</t>
  </si>
  <si>
    <t>t.o.m 300 m2</t>
  </si>
  <si>
    <t>t.o.m 650 m2</t>
  </si>
  <si>
    <t>over    650 m2</t>
  </si>
  <si>
    <t>Væglængde i meter</t>
  </si>
  <si>
    <t>Væghøjde i meter</t>
  </si>
  <si>
    <t>kr/m2</t>
  </si>
  <si>
    <t>OVENSTÅENDENDE KVADRATMETER-PRISER OMSKREVET TIL METER-PRISER</t>
  </si>
  <si>
    <t>kr/m</t>
  </si>
  <si>
    <t>REGNSKABS NUMMER 1, GIPS SKØRTER</t>
  </si>
  <si>
    <t xml:space="preserve">Dette regnskab er lavet efter </t>
  </si>
  <si>
    <t>overenskomsten.</t>
  </si>
  <si>
    <t>Væg længde i meter</t>
  </si>
  <si>
    <t>Væg højde i meter</t>
  </si>
  <si>
    <t>Gradueringen er t.o.m</t>
  </si>
  <si>
    <t>kvm</t>
  </si>
  <si>
    <t>Gips skørter 2 sider med 2 lag gips og 100mm isolering</t>
  </si>
  <si>
    <t>Kode</t>
  </si>
  <si>
    <t>Tekst</t>
  </si>
  <si>
    <t>Pris</t>
  </si>
  <si>
    <t>I alt</t>
  </si>
  <si>
    <t>060102</t>
  </si>
  <si>
    <t>Afstand over 30 cm t.o.m. 45 cm, pr. m2</t>
  </si>
  <si>
    <t>060113</t>
  </si>
  <si>
    <t>Isolering t.o.m. 100 mm af 1 eller 2 lag opsat i væg inkl. udskæringer, pr. m2</t>
  </si>
  <si>
    <t>060115</t>
  </si>
  <si>
    <t>Plader t.o.m. 13 mm enkeltlag, pr. m2</t>
  </si>
  <si>
    <t>060118</t>
  </si>
  <si>
    <t>Ekstra lag plader, t.o.m. 13 mm, sammen med første lag, pr. m2.</t>
  </si>
  <si>
    <t>060120</t>
  </si>
  <si>
    <t>Der betales et fladetillæg pr. vægside for t.o.m. 2 lag gipsplader, pr. stk.</t>
  </si>
  <si>
    <t>060121</t>
  </si>
  <si>
    <t>Der betales et fladetillæg pr. lag isolering og dampspærre pr. stk</t>
  </si>
  <si>
    <t>100305</t>
  </si>
  <si>
    <t>Skumning eller fugning med 1-komponent fugemasse inkl. Aftagning af evt. skum eller fugemasse, pr. m</t>
  </si>
  <si>
    <t>Totalt for denne type væg</t>
  </si>
  <si>
    <t>Kvardrat meter prisen</t>
  </si>
  <si>
    <t>Du skal være opmærksom på alle de ekstra ting du kan skrive for, kantlukninger, kantskinner, skråsnit, udskæringer og MEGET mere.</t>
  </si>
  <si>
    <t>Slå op i prislisten eller ring til din opmåler!</t>
  </si>
  <si>
    <t>REGNSKABS NUMMER 2, GIPS SKØRTER</t>
  </si>
  <si>
    <t>REGNSKABS NUMMER 3, GIPS SKØRTER</t>
  </si>
  <si>
    <t>REGNSKABS NUMMER 4, GIPS SKØRTER</t>
  </si>
  <si>
    <t>REGNSKABS NUMMER 5, GIPS SKØRTER</t>
  </si>
  <si>
    <t>060146</t>
  </si>
  <si>
    <t>Overvægge og frit hængende vægge, af en længde over
3,5 m. tillægges pr. m</t>
  </si>
  <si>
    <t>060147A</t>
  </si>
  <si>
    <t>Skrå afstivning ved skørter, monteret på beton lofter, pr. stk</t>
  </si>
  <si>
    <t>Du skal være opmærksom på alle de ekstra ting du kan skrive for, Kantskinner, skråsnit, udskæringer og MEGET mere.</t>
  </si>
  <si>
    <t>Du skal ydereliger være opmærksom på at ved skrå afstivning er der regnet med 1 afstivning pr. meter rundet ned til nærmeste hele.</t>
  </si>
  <si>
    <t>REGNSKABS NUMMER 6, GIPS SKØRTER</t>
  </si>
  <si>
    <t>REGNSKABS NUMMER 7, GIPS SKØRTER</t>
  </si>
  <si>
    <t>REGNSKABS NUMMER 8, GIPS SKØRTER</t>
  </si>
  <si>
    <t>REGNSKABS NUMMER 9, GIPS SKØRTER</t>
  </si>
  <si>
    <t>REGNSKABS NUMMER 10, GIPS SKØRTER</t>
  </si>
  <si>
    <t>REGNSKABS NUMMER 11, GIPS SKØRTER</t>
  </si>
  <si>
    <t>REGNSKABS NUMMER 12, GIPS SKØRTER</t>
  </si>
  <si>
    <t>Ændringer af stilladshøjde:</t>
  </si>
  <si>
    <t>Her er indregnet at dækket opsættes i 5m (6,8m-1,8m)</t>
  </si>
  <si>
    <t>Gradueringen er over</t>
  </si>
  <si>
    <t>Dette ark må KUN opdateres via det selvstændige regneark "Prislistetillæg"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</si>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</sst>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kr.&quot;\ * #,##0.00_ ;_ &quot;kr.&quot;\ * \-#,##0.00_ ;_ &quot;kr.&quot;\ * &quot;-&quot;??_ ;_ @_ "/>
    <numFmt numFmtId="165" formatCode="0.0000"/>
    <numFmt numFmtId="166" formatCode="0.000"/>
    <numFmt numFmtId="167" formatCode="0.0%"/>
  </numFmts>
  <fonts count="21"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theme="3"/>
      <name val="Arial"/>
      <family val="2"/>
    </font>
    <font>
      <b/>
      <sz val="20"/>
      <color theme="1"/>
      <name val="Verdana"/>
      <family val="2"/>
    </font>
    <font>
      <u/>
      <sz val="10"/>
      <color theme="10"/>
      <name val="Verdana"/>
      <family val="2"/>
    </font>
    <font>
      <sz val="10"/>
      <color rgb="FFFF0000"/>
      <name val="Arial"/>
      <family val="2"/>
    </font>
    <font>
      <sz val="10"/>
      <color theme="1"/>
      <name val="Arial"/>
      <family val="2"/>
    </font>
    <font>
      <u/>
      <sz val="10"/>
      <color rgb="FFFF0000"/>
      <name val="Arial"/>
      <family val="2"/>
    </font>
    <font>
      <u/>
      <sz val="10"/>
      <color rgb="FF00B050"/>
      <name val="Arial"/>
      <family val="2"/>
    </font>
    <font>
      <u/>
      <sz val="10"/>
      <color theme="3"/>
      <name val="Arial"/>
      <family val="2"/>
    </font>
    <font>
      <u/>
      <sz val="10"/>
      <color theme="9" tint="-0.249977111117893"/>
      <name val="Arial"/>
      <family val="2"/>
    </font>
    <font>
      <sz val="10"/>
      <color theme="0"/>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theme="4"/>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164" fontId="8" fillId="0" borderId="0" applyFont="0" applyFill="0" applyBorder="0" applyAlignment="0" applyProtection="0"/>
    <xf numFmtId="0" fontId="13" fillId="0" borderId="0" applyNumberFormat="0" applyFill="0" applyBorder="0" applyAlignment="0" applyProtection="0"/>
  </cellStyleXfs>
  <cellXfs count="146">
    <xf numFmtId="0" fontId="0" fillId="0" borderId="0" xfId="0"/>
    <xf numFmtId="0" fontId="0" fillId="0" borderId="4" xfId="0" applyBorder="1"/>
    <xf numFmtId="0" fontId="0" fillId="0" borderId="6" xfId="0" applyBorder="1"/>
    <xf numFmtId="49" fontId="0" fillId="0" borderId="0" xfId="0" applyNumberFormat="1" applyAlignment="1">
      <alignment horizontal="left" wrapText="1"/>
    </xf>
    <xf numFmtId="0" fontId="0" fillId="0" borderId="0" xfId="0" applyAlignment="1">
      <alignment horizontal="left" wrapText="1"/>
    </xf>
    <xf numFmtId="0" fontId="1" fillId="0" borderId="1" xfId="1" applyBorder="1"/>
    <xf numFmtId="0" fontId="6" fillId="0" borderId="1" xfId="1" applyFont="1" applyBorder="1"/>
    <xf numFmtId="0" fontId="2" fillId="0" borderId="1" xfId="1" applyFont="1" applyBorder="1"/>
    <xf numFmtId="0" fontId="4" fillId="0" borderId="1" xfId="1" applyFont="1" applyBorder="1"/>
    <xf numFmtId="0" fontId="3" fillId="0" borderId="1" xfId="1" applyFont="1" applyBorder="1"/>
    <xf numFmtId="0" fontId="5" fillId="0" borderId="1" xfId="1" applyFont="1" applyBorder="1"/>
    <xf numFmtId="0" fontId="1" fillId="0" borderId="2" xfId="1" applyBorder="1"/>
    <xf numFmtId="0" fontId="1" fillId="0" borderId="3" xfId="1" applyBorder="1"/>
    <xf numFmtId="0" fontId="6" fillId="0" borderId="3" xfId="1" applyFont="1" applyBorder="1"/>
    <xf numFmtId="0" fontId="1" fillId="0" borderId="5" xfId="1" applyBorder="1"/>
    <xf numFmtId="0" fontId="6" fillId="0" borderId="6" xfId="1" applyFont="1" applyBorder="1"/>
    <xf numFmtId="49" fontId="0" fillId="0" borderId="0" xfId="0" applyNumberFormat="1" applyAlignment="1">
      <alignment wrapText="1"/>
    </xf>
    <xf numFmtId="49" fontId="0" fillId="0" borderId="2" xfId="0" applyNumberFormat="1" applyBorder="1"/>
    <xf numFmtId="49" fontId="0" fillId="0" borderId="5" xfId="0" applyNumberFormat="1" applyBorder="1"/>
    <xf numFmtId="2" fontId="0" fillId="0" borderId="1" xfId="2" applyNumberFormat="1" applyFont="1" applyBorder="1"/>
    <xf numFmtId="164" fontId="0" fillId="0" borderId="1" xfId="2" applyFont="1" applyBorder="1"/>
    <xf numFmtId="49" fontId="0" fillId="0" borderId="10" xfId="0" applyNumberFormat="1" applyBorder="1"/>
    <xf numFmtId="164" fontId="0" fillId="0" borderId="3" xfId="2" applyFont="1" applyBorder="1"/>
    <xf numFmtId="49" fontId="0" fillId="0" borderId="7" xfId="0" applyNumberFormat="1" applyBorder="1"/>
    <xf numFmtId="2" fontId="0" fillId="0" borderId="8" xfId="2" applyNumberFormat="1" applyFont="1" applyBorder="1"/>
    <xf numFmtId="0" fontId="0" fillId="2" borderId="13" xfId="0" applyFill="1" applyBorder="1"/>
    <xf numFmtId="0" fontId="0" fillId="2" borderId="12" xfId="0" applyFill="1" applyBorder="1"/>
    <xf numFmtId="0" fontId="0" fillId="2" borderId="0" xfId="0" applyFill="1"/>
    <xf numFmtId="164" fontId="0" fillId="0" borderId="18" xfId="0" applyNumberFormat="1" applyBorder="1"/>
    <xf numFmtId="164" fontId="0" fillId="0" borderId="11" xfId="0" applyNumberFormat="1" applyBorder="1"/>
    <xf numFmtId="164" fontId="0" fillId="0" borderId="19" xfId="0" applyNumberFormat="1" applyBorder="1"/>
    <xf numFmtId="0" fontId="0" fillId="0" borderId="11" xfId="0" applyBorder="1"/>
    <xf numFmtId="164" fontId="0" fillId="0" borderId="20" xfId="2" applyFont="1"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0" fontId="0" fillId="0" borderId="23" xfId="0" applyBorder="1"/>
    <xf numFmtId="164" fontId="0" fillId="2" borderId="23" xfId="0" applyNumberFormat="1" applyFill="1" applyBorder="1"/>
    <xf numFmtId="164" fontId="0" fillId="2" borderId="24" xfId="2" applyFont="1" applyFill="1" applyBorder="1"/>
    <xf numFmtId="164" fontId="0" fillId="0" borderId="25" xfId="0" applyNumberFormat="1" applyBorder="1"/>
    <xf numFmtId="164" fontId="0" fillId="0" borderId="11" xfId="2" applyFont="1" applyBorder="1"/>
    <xf numFmtId="0" fontId="2" fillId="0" borderId="1" xfId="1" applyFont="1" applyBorder="1" applyAlignment="1">
      <alignment horizontal="center" vertical="center" wrapText="1"/>
    </xf>
    <xf numFmtId="0" fontId="5" fillId="0" borderId="1" xfId="1" applyFont="1" applyBorder="1" applyAlignment="1">
      <alignment horizontal="center" wrapText="1"/>
    </xf>
    <xf numFmtId="0" fontId="6" fillId="0" borderId="1" xfId="1" applyFont="1" applyBorder="1" applyAlignment="1">
      <alignment horizontal="center" wrapText="1"/>
    </xf>
    <xf numFmtId="2" fontId="2" fillId="0" borderId="1" xfId="1" applyNumberFormat="1" applyFont="1" applyBorder="1"/>
    <xf numFmtId="2" fontId="6" fillId="0" borderId="1" xfId="1" applyNumberFormat="1" applyFont="1" applyBorder="1"/>
    <xf numFmtId="0" fontId="10" fillId="0" borderId="1" xfId="1" applyFont="1" applyBorder="1"/>
    <xf numFmtId="0" fontId="10" fillId="0" borderId="1" xfId="1" applyFont="1" applyBorder="1" applyAlignment="1">
      <alignment horizontal="center" wrapText="1"/>
    </xf>
    <xf numFmtId="2" fontId="10" fillId="0" borderId="1" xfId="1" applyNumberFormat="1" applyFont="1" applyBorder="1"/>
    <xf numFmtId="164" fontId="0" fillId="0" borderId="6" xfId="2" applyFont="1" applyBorder="1"/>
    <xf numFmtId="167" fontId="0" fillId="0" borderId="1" xfId="2" applyNumberFormat="1" applyFont="1" applyBorder="1" applyAlignment="1">
      <alignment horizontal="center"/>
    </xf>
    <xf numFmtId="0" fontId="11" fillId="0" borderId="1" xfId="1" applyFont="1" applyBorder="1"/>
    <xf numFmtId="2" fontId="0" fillId="2" borderId="13" xfId="0" applyNumberFormat="1" applyFill="1" applyBorder="1"/>
    <xf numFmtId="49" fontId="0" fillId="0" borderId="0" xfId="0" applyNumberFormat="1" applyAlignment="1">
      <alignment vertical="center" wrapText="1"/>
    </xf>
    <xf numFmtId="2" fontId="11" fillId="0" borderId="1" xfId="1" applyNumberFormat="1" applyFont="1" applyBorder="1"/>
    <xf numFmtId="164" fontId="0" fillId="0" borderId="1" xfId="2" applyFont="1" applyBorder="1" applyAlignment="1">
      <alignment horizontal="center"/>
    </xf>
    <xf numFmtId="0" fontId="11" fillId="0" borderId="1" xfId="1" applyFont="1" applyBorder="1" applyAlignment="1">
      <alignment horizontal="center" wrapText="1"/>
    </xf>
    <xf numFmtId="0" fontId="7" fillId="0" borderId="0" xfId="0" applyFont="1" applyAlignment="1">
      <alignment horizontal="center"/>
    </xf>
    <xf numFmtId="0" fontId="9" fillId="0" borderId="0" xfId="0" applyFont="1" applyAlignment="1">
      <alignment horizontal="center"/>
    </xf>
    <xf numFmtId="49" fontId="9" fillId="0" borderId="0" xfId="0" applyNumberFormat="1" applyFont="1"/>
    <xf numFmtId="0" fontId="9" fillId="0" borderId="0" xfId="0" applyFont="1"/>
    <xf numFmtId="0" fontId="0" fillId="0" borderId="3" xfId="0" applyBorder="1" applyAlignment="1">
      <alignment horizontal="center"/>
    </xf>
    <xf numFmtId="0" fontId="0" fillId="2" borderId="17" xfId="0" applyFill="1" applyBorder="1" applyAlignment="1">
      <alignment horizontal="center" vertical="center"/>
    </xf>
    <xf numFmtId="0" fontId="0" fillId="2" borderId="24" xfId="0" applyFill="1" applyBorder="1" applyAlignment="1">
      <alignment horizontal="center" vertical="center"/>
    </xf>
    <xf numFmtId="0" fontId="0" fillId="0" borderId="2" xfId="0" applyBorder="1"/>
    <xf numFmtId="0" fontId="0" fillId="0" borderId="21" xfId="0" applyBorder="1" applyAlignment="1">
      <alignment horizontal="center"/>
    </xf>
    <xf numFmtId="2" fontId="0" fillId="0" borderId="9" xfId="2" applyNumberFormat="1" applyFont="1" applyBorder="1" applyAlignment="1">
      <alignment horizontal="center"/>
    </xf>
    <xf numFmtId="0" fontId="0" fillId="0" borderId="22" xfId="0" applyBorder="1" applyAlignment="1">
      <alignment horizontal="center"/>
    </xf>
    <xf numFmtId="0" fontId="2" fillId="0" borderId="8" xfId="1" applyFont="1" applyBorder="1"/>
    <xf numFmtId="2" fontId="2" fillId="0" borderId="8" xfId="1" applyNumberFormat="1" applyFont="1" applyBorder="1"/>
    <xf numFmtId="0" fontId="10" fillId="0" borderId="8" xfId="1" applyFont="1" applyBorder="1"/>
    <xf numFmtId="2" fontId="10" fillId="0" borderId="8" xfId="1" applyNumberFormat="1" applyFont="1" applyBorder="1"/>
    <xf numFmtId="0" fontId="11" fillId="0" borderId="8" xfId="1" applyFont="1" applyBorder="1"/>
    <xf numFmtId="2" fontId="11" fillId="0" borderId="8" xfId="1" applyNumberFormat="1" applyFont="1" applyBorder="1"/>
    <xf numFmtId="0" fontId="5" fillId="0" borderId="8" xfId="1" applyFont="1" applyBorder="1"/>
    <xf numFmtId="2" fontId="6" fillId="0" borderId="8" xfId="1" applyNumberFormat="1" applyFont="1" applyBorder="1"/>
    <xf numFmtId="0" fontId="6" fillId="0" borderId="30" xfId="1" applyFont="1" applyBorder="1"/>
    <xf numFmtId="0" fontId="1" fillId="0" borderId="3" xfId="1" applyBorder="1" applyAlignment="1">
      <alignment wrapText="1"/>
    </xf>
    <xf numFmtId="0" fontId="14" fillId="0" borderId="1" xfId="1" applyFont="1" applyBorder="1"/>
    <xf numFmtId="0" fontId="6" fillId="0" borderId="6" xfId="0" applyFont="1" applyBorder="1"/>
    <xf numFmtId="0" fontId="1" fillId="0" borderId="5" xfId="1" applyBorder="1" applyAlignment="1">
      <alignment vertical="center" wrapText="1"/>
    </xf>
    <xf numFmtId="0" fontId="1" fillId="0" borderId="1" xfId="1" applyBorder="1" applyAlignment="1">
      <alignment vertical="center" wrapText="1"/>
    </xf>
    <xf numFmtId="0" fontId="15" fillId="0" borderId="1" xfId="0" applyFont="1" applyBorder="1"/>
    <xf numFmtId="0" fontId="10" fillId="0" borderId="1" xfId="0" applyFont="1" applyBorder="1"/>
    <xf numFmtId="0" fontId="11" fillId="0" borderId="1" xfId="0" applyFont="1" applyBorder="1"/>
    <xf numFmtId="0" fontId="6" fillId="0" borderId="1" xfId="0" applyFont="1" applyBorder="1"/>
    <xf numFmtId="0" fontId="1" fillId="0" borderId="5" xfId="1" applyBorder="1" applyAlignment="1">
      <alignment horizontal="center"/>
    </xf>
    <xf numFmtId="2" fontId="1" fillId="0" borderId="1" xfId="1" applyNumberFormat="1" applyBorder="1" applyAlignment="1">
      <alignment horizontal="right"/>
    </xf>
    <xf numFmtId="0" fontId="16" fillId="0" borderId="1" xfId="3" applyFont="1" applyBorder="1"/>
    <xf numFmtId="0" fontId="17" fillId="0" borderId="1" xfId="3" applyFont="1" applyBorder="1"/>
    <xf numFmtId="0" fontId="18" fillId="0" borderId="1" xfId="3" applyFont="1" applyBorder="1"/>
    <xf numFmtId="0" fontId="19" fillId="0" borderId="1" xfId="3" applyFont="1" applyBorder="1"/>
    <xf numFmtId="2" fontId="1" fillId="0" borderId="1" xfId="1" applyNumberFormat="1" applyBorder="1"/>
    <xf numFmtId="2" fontId="1" fillId="0" borderId="5" xfId="1" applyNumberFormat="1" applyBorder="1" applyAlignment="1">
      <alignment horizontal="center"/>
    </xf>
    <xf numFmtId="2" fontId="1" fillId="0" borderId="7" xfId="1" applyNumberFormat="1" applyBorder="1" applyAlignment="1">
      <alignment horizontal="center"/>
    </xf>
    <xf numFmtId="2" fontId="1" fillId="0" borderId="8" xfId="1" applyNumberFormat="1" applyBorder="1" applyAlignment="1">
      <alignment horizontal="right"/>
    </xf>
    <xf numFmtId="0" fontId="16" fillId="0" borderId="8" xfId="3" applyFont="1" applyBorder="1"/>
    <xf numFmtId="0" fontId="17" fillId="0" borderId="8" xfId="3" applyFont="1" applyBorder="1"/>
    <xf numFmtId="0" fontId="18" fillId="0" borderId="8" xfId="3" applyFont="1" applyBorder="1"/>
    <xf numFmtId="0" fontId="19" fillId="0" borderId="8" xfId="3" applyFont="1" applyBorder="1"/>
    <xf numFmtId="0" fontId="1" fillId="0" borderId="0" xfId="1"/>
    <xf numFmtId="0" fontId="15" fillId="0" borderId="0" xfId="0" applyFont="1"/>
    <xf numFmtId="0" fontId="15" fillId="0" borderId="4" xfId="0" applyFont="1" applyBorder="1"/>
    <xf numFmtId="0" fontId="15" fillId="0" borderId="6" xfId="0" applyFont="1" applyBorder="1"/>
    <xf numFmtId="0" fontId="7" fillId="0" borderId="0" xfId="0" applyFont="1" applyAlignment="1">
      <alignment horizontal="center"/>
    </xf>
    <xf numFmtId="49" fontId="0" fillId="0" borderId="0" xfId="0" applyNumberFormat="1" applyAlignment="1">
      <alignment horizontal="left" wrapText="1"/>
    </xf>
    <xf numFmtId="0" fontId="12"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20" fillId="3" borderId="0" xfId="0" applyFont="1" applyFill="1" applyAlignment="1">
      <alignment horizontal="center"/>
    </xf>
    <xf numFmtId="0" fontId="9" fillId="3" borderId="14" xfId="0" applyFont="1" applyFill="1" applyBorder="1" applyAlignment="1">
      <alignment horizontal="center"/>
    </xf>
    <xf numFmtId="0" fontId="9" fillId="3" borderId="15" xfId="0" applyFont="1" applyFill="1" applyBorder="1" applyAlignment="1">
      <alignment horizontal="center"/>
    </xf>
    <xf numFmtId="0" fontId="9" fillId="3" borderId="16" xfId="0" applyFont="1" applyFill="1" applyBorder="1" applyAlignment="1">
      <alignment horizontal="center"/>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2" borderId="11" xfId="0" applyFill="1" applyBorder="1" applyAlignment="1">
      <alignment horizontal="center"/>
    </xf>
    <xf numFmtId="0" fontId="0" fillId="2" borderId="12" xfId="0" applyFill="1" applyBorder="1" applyAlignment="1">
      <alignment horizontal="center"/>
    </xf>
    <xf numFmtId="0" fontId="0" fillId="0" borderId="21"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164" fontId="0" fillId="0" borderId="8" xfId="2" applyFont="1" applyBorder="1" applyAlignment="1">
      <alignment horizontal="left" wrapText="1"/>
    </xf>
    <xf numFmtId="164" fontId="0" fillId="0" borderId="9" xfId="2" applyFont="1" applyBorder="1" applyAlignment="1">
      <alignment horizontal="center"/>
    </xf>
    <xf numFmtId="0" fontId="0" fillId="0" borderId="3" xfId="0" applyBorder="1" applyAlignment="1">
      <alignment horizontal="left" wrapText="1"/>
    </xf>
    <xf numFmtId="0" fontId="0" fillId="0" borderId="1" xfId="0" applyBorder="1" applyAlignment="1">
      <alignment horizontal="left"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4" fontId="0" fillId="0" borderId="1" xfId="2" applyFont="1" applyBorder="1" applyAlignment="1">
      <alignment horizontal="left" wrapText="1"/>
    </xf>
    <xf numFmtId="164" fontId="0" fillId="0" borderId="11" xfId="2" applyFont="1" applyBorder="1" applyAlignment="1">
      <alignment horizontal="left" wrapText="1"/>
    </xf>
    <xf numFmtId="164" fontId="0" fillId="0" borderId="12" xfId="2" applyFont="1" applyBorder="1" applyAlignment="1">
      <alignment horizontal="left" wrapText="1"/>
    </xf>
    <xf numFmtId="164" fontId="0" fillId="0" borderId="13" xfId="2" applyFont="1" applyBorder="1" applyAlignment="1">
      <alignment horizontal="left" wrapText="1"/>
    </xf>
    <xf numFmtId="164" fontId="0" fillId="0" borderId="20" xfId="2" applyFont="1" applyBorder="1" applyAlignment="1">
      <alignment horizontal="left" wrapText="1"/>
    </xf>
    <xf numFmtId="164" fontId="0" fillId="0" borderId="26" xfId="2" applyFont="1" applyBorder="1" applyAlignment="1">
      <alignment horizontal="left" wrapText="1"/>
    </xf>
    <xf numFmtId="164" fontId="0" fillId="0" borderId="27" xfId="2" applyFont="1" applyBorder="1" applyAlignment="1">
      <alignment horizontal="left" wrapText="1"/>
    </xf>
    <xf numFmtId="0" fontId="9" fillId="4" borderId="14" xfId="0" applyFont="1" applyFill="1" applyBorder="1" applyAlignment="1">
      <alignment horizontal="center"/>
    </xf>
    <xf numFmtId="0" fontId="9" fillId="4" borderId="15" xfId="0" applyFont="1" applyFill="1" applyBorder="1" applyAlignment="1">
      <alignment horizontal="center"/>
    </xf>
    <xf numFmtId="0" fontId="9" fillId="4" borderId="16" xfId="0" applyFont="1" applyFill="1" applyBorder="1" applyAlignment="1">
      <alignment horizontal="center"/>
    </xf>
    <xf numFmtId="0" fontId="9" fillId="6" borderId="14" xfId="0" applyFont="1" applyFill="1" applyBorder="1" applyAlignment="1">
      <alignment horizontal="center"/>
    </xf>
    <xf numFmtId="0" fontId="9" fillId="6" borderId="15" xfId="0" applyFont="1" applyFill="1" applyBorder="1" applyAlignment="1">
      <alignment horizontal="center"/>
    </xf>
    <xf numFmtId="0" fontId="9" fillId="6" borderId="16" xfId="0" applyFont="1" applyFill="1" applyBorder="1" applyAlignment="1">
      <alignment horizontal="center"/>
    </xf>
    <xf numFmtId="0" fontId="9" fillId="5" borderId="14" xfId="0" applyFont="1" applyFill="1" applyBorder="1" applyAlignment="1">
      <alignment horizontal="center"/>
    </xf>
    <xf numFmtId="0" fontId="9" fillId="5" borderId="15" xfId="0" applyFont="1" applyFill="1" applyBorder="1" applyAlignment="1">
      <alignment horizontal="center"/>
    </xf>
    <xf numFmtId="0" fontId="9" fillId="5" borderId="16" xfId="0" applyFont="1" applyFill="1" applyBorder="1" applyAlignment="1">
      <alignment horizontal="center"/>
    </xf>
    <xf numFmtId="0" fontId="0" fillId="0" borderId="0" xfId="0"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68"/>
  <sheetViews>
    <sheetView tabSelected="1" workbookViewId="0">
      <selection activeCell="M62" sqref="M62"/>
    </sheetView>
  </sheetViews>
  <sheetFormatPr defaultRowHeight="13.5" x14ac:dyDescent="0.3"/>
  <cols>
    <col min="1" max="1" width="9.765625" customWidth="1"/>
    <col min="2" max="3" width="8.765625" customWidth="1"/>
    <col min="4" max="4" width="7.15234375" customWidth="1"/>
    <col min="5" max="5" width="5.61328125" customWidth="1"/>
    <col min="6" max="6" width="8.765625" customWidth="1"/>
    <col min="7" max="7" width="7.15234375" customWidth="1"/>
    <col min="8" max="8" width="5.61328125" customWidth="1"/>
    <col min="9" max="9" width="8.765625" customWidth="1"/>
    <col min="10" max="10" width="7.15234375" customWidth="1"/>
    <col min="11" max="11" width="5.61328125" customWidth="1"/>
    <col min="12" max="12" width="8.765625" customWidth="1"/>
    <col min="13" max="13" width="7.15234375" customWidth="1"/>
    <col min="14" max="14" width="5.61328125" customWidth="1"/>
    <col min="15" max="15" width="10.765625" customWidth="1"/>
  </cols>
  <sheetData>
    <row r="2" spans="1:15" x14ac:dyDescent="0.3">
      <c r="A2" s="105" t="s">
        <v>0</v>
      </c>
      <c r="B2" s="105"/>
      <c r="C2" s="105"/>
      <c r="D2" s="105"/>
      <c r="E2" s="105"/>
      <c r="F2" s="105"/>
      <c r="G2" s="105"/>
      <c r="H2" s="105"/>
      <c r="I2" s="105"/>
      <c r="J2" s="105"/>
      <c r="K2" s="105"/>
      <c r="L2" s="105"/>
      <c r="M2" s="105"/>
      <c r="N2" s="105"/>
      <c r="O2" s="105"/>
    </row>
    <row r="3" spans="1:15" x14ac:dyDescent="0.3">
      <c r="A3" s="105"/>
      <c r="B3" s="105"/>
      <c r="C3" s="105"/>
      <c r="D3" s="105"/>
      <c r="E3" s="105"/>
      <c r="F3" s="105"/>
      <c r="G3" s="105"/>
      <c r="H3" s="105"/>
      <c r="I3" s="105"/>
      <c r="J3" s="105"/>
      <c r="K3" s="105"/>
      <c r="L3" s="105"/>
      <c r="M3" s="105"/>
      <c r="N3" s="105"/>
      <c r="O3" s="105"/>
    </row>
    <row r="4" spans="1:15" ht="24.5" x14ac:dyDescent="0.45">
      <c r="A4" s="58"/>
      <c r="B4" s="58"/>
      <c r="C4" s="58"/>
      <c r="D4" s="58"/>
      <c r="E4" s="58"/>
      <c r="F4" s="58"/>
      <c r="G4" s="58"/>
      <c r="H4" s="58"/>
      <c r="I4" s="58"/>
      <c r="J4" s="58"/>
      <c r="K4" s="58"/>
      <c r="L4" s="58"/>
      <c r="M4" s="58"/>
      <c r="N4" s="58"/>
      <c r="O4" s="58"/>
    </row>
    <row r="5" spans="1:15" ht="24.5" x14ac:dyDescent="0.45">
      <c r="A5" s="107" t="s">
        <v>1</v>
      </c>
      <c r="B5" s="107"/>
      <c r="C5" s="107"/>
      <c r="D5" s="107"/>
      <c r="E5" s="107"/>
      <c r="F5" s="107"/>
      <c r="G5" s="107"/>
      <c r="H5" s="107"/>
      <c r="I5" s="107"/>
      <c r="J5" s="107"/>
      <c r="K5" s="107"/>
      <c r="L5" s="107"/>
      <c r="M5" s="107"/>
      <c r="N5" s="107"/>
      <c r="O5" s="107"/>
    </row>
    <row r="6" spans="1:15" x14ac:dyDescent="0.3">
      <c r="A6" s="108" t="s">
        <v>2</v>
      </c>
      <c r="B6" s="108"/>
      <c r="C6" s="108"/>
      <c r="D6" s="108"/>
      <c r="E6" s="108"/>
      <c r="F6" s="108"/>
      <c r="G6" s="108"/>
      <c r="H6" s="108"/>
      <c r="I6" s="108"/>
      <c r="J6" s="108"/>
      <c r="K6" s="108"/>
      <c r="L6" s="108"/>
      <c r="M6" s="108"/>
      <c r="N6" s="108"/>
      <c r="O6" s="108"/>
    </row>
    <row r="7" spans="1:15" x14ac:dyDescent="0.3">
      <c r="A7" s="109" t="s">
        <v>3</v>
      </c>
      <c r="B7" s="109"/>
      <c r="C7" s="109"/>
      <c r="D7" s="109"/>
      <c r="E7" s="109"/>
      <c r="F7" s="109"/>
      <c r="G7" s="109"/>
      <c r="H7" s="109"/>
      <c r="I7" s="109"/>
      <c r="J7" s="109"/>
      <c r="K7" s="59">
        <f>'[1]Prisliste tillæg'!$I$6</f>
        <v>2025</v>
      </c>
      <c r="L7" s="60" t="s">
        <v>4</v>
      </c>
      <c r="N7" s="60"/>
      <c r="O7" s="61"/>
    </row>
    <row r="9" spans="1:15" x14ac:dyDescent="0.3">
      <c r="A9" s="106" t="s">
        <v>5</v>
      </c>
      <c r="B9" s="106"/>
      <c r="C9" s="106"/>
      <c r="D9" s="106"/>
      <c r="E9" s="106"/>
      <c r="F9" s="106"/>
      <c r="G9" s="106"/>
      <c r="H9" s="106"/>
      <c r="I9" s="106"/>
      <c r="J9" s="106"/>
      <c r="K9" s="106"/>
      <c r="L9" s="106"/>
      <c r="M9" s="106"/>
      <c r="N9" s="106"/>
      <c r="O9" s="106"/>
    </row>
    <row r="10" spans="1:15" x14ac:dyDescent="0.3">
      <c r="A10" s="106"/>
      <c r="B10" s="106"/>
      <c r="C10" s="106"/>
      <c r="D10" s="106"/>
      <c r="E10" s="106"/>
      <c r="F10" s="106"/>
      <c r="G10" s="106"/>
      <c r="H10" s="106"/>
      <c r="I10" s="106"/>
      <c r="J10" s="106"/>
      <c r="K10" s="106"/>
      <c r="L10" s="106"/>
      <c r="M10" s="106"/>
      <c r="N10" s="106"/>
      <c r="O10" s="106"/>
    </row>
    <row r="11" spans="1:15" x14ac:dyDescent="0.3">
      <c r="A11" s="4"/>
      <c r="B11" s="4"/>
      <c r="C11" s="4"/>
      <c r="D11" s="4"/>
      <c r="E11" s="4"/>
      <c r="F11" s="4"/>
      <c r="G11" s="4"/>
      <c r="H11" s="4"/>
      <c r="I11" s="4"/>
      <c r="J11" s="4"/>
      <c r="K11" s="4"/>
      <c r="L11" s="4"/>
      <c r="M11" s="4"/>
      <c r="N11" s="4"/>
      <c r="O11" s="4"/>
    </row>
    <row r="12" spans="1:15" x14ac:dyDescent="0.3">
      <c r="A12" s="106" t="s">
        <v>6</v>
      </c>
      <c r="B12" s="106"/>
      <c r="C12" s="106"/>
      <c r="D12" s="106"/>
      <c r="E12" s="106"/>
      <c r="F12" s="106"/>
      <c r="G12" s="106"/>
      <c r="H12" s="106"/>
      <c r="I12" s="106"/>
      <c r="J12" s="106"/>
      <c r="K12" s="106"/>
      <c r="L12" s="106"/>
      <c r="M12" s="106"/>
      <c r="N12" s="106"/>
      <c r="O12" s="106"/>
    </row>
    <row r="13" spans="1:15" x14ac:dyDescent="0.3">
      <c r="A13" s="106"/>
      <c r="B13" s="106"/>
      <c r="C13" s="106"/>
      <c r="D13" s="106"/>
      <c r="E13" s="106"/>
      <c r="F13" s="106"/>
      <c r="G13" s="106"/>
      <c r="H13" s="106"/>
      <c r="I13" s="106"/>
      <c r="J13" s="106"/>
      <c r="K13" s="106"/>
      <c r="L13" s="106"/>
      <c r="M13" s="106"/>
      <c r="N13" s="106"/>
      <c r="O13" s="106"/>
    </row>
    <row r="14" spans="1:15" x14ac:dyDescent="0.3">
      <c r="A14" s="4"/>
      <c r="B14" s="4"/>
      <c r="C14" s="4"/>
      <c r="D14" s="4"/>
      <c r="E14" s="4"/>
      <c r="F14" s="4"/>
      <c r="G14" s="4"/>
      <c r="H14" s="4"/>
      <c r="I14" s="4"/>
      <c r="J14" s="4"/>
      <c r="K14" s="4"/>
      <c r="L14" s="4"/>
      <c r="M14" s="4"/>
      <c r="N14" s="4"/>
      <c r="O14" s="4"/>
    </row>
    <row r="15" spans="1:15" x14ac:dyDescent="0.3">
      <c r="A15" s="106" t="s">
        <v>7</v>
      </c>
      <c r="B15" s="106"/>
      <c r="C15" s="106"/>
      <c r="D15" s="106"/>
      <c r="E15" s="106"/>
      <c r="F15" s="106"/>
      <c r="G15" s="106"/>
      <c r="H15" s="106"/>
      <c r="I15" s="106"/>
      <c r="J15" s="106"/>
      <c r="K15" s="106"/>
      <c r="L15" s="106"/>
      <c r="M15" s="106"/>
      <c r="N15" s="106"/>
      <c r="O15" s="106"/>
    </row>
    <row r="16" spans="1:15" x14ac:dyDescent="0.3">
      <c r="A16" s="3"/>
      <c r="B16" s="3"/>
      <c r="C16" s="3"/>
      <c r="D16" s="3"/>
      <c r="E16" s="3"/>
      <c r="F16" s="3"/>
      <c r="G16" s="3"/>
      <c r="H16" s="3"/>
      <c r="I16" s="3"/>
      <c r="J16" s="3"/>
      <c r="K16" s="3"/>
      <c r="L16" s="3"/>
      <c r="M16" s="3"/>
      <c r="N16" s="3"/>
      <c r="O16" s="3"/>
    </row>
    <row r="17" spans="1:15" ht="26.25" customHeight="1" x14ac:dyDescent="0.3">
      <c r="A17" s="106" t="s">
        <v>8</v>
      </c>
      <c r="B17" s="106"/>
      <c r="C17" s="106"/>
      <c r="D17" s="106"/>
      <c r="E17" s="106"/>
      <c r="F17" s="106"/>
      <c r="G17" s="106"/>
      <c r="H17" s="106"/>
      <c r="I17" s="106"/>
      <c r="J17" s="106"/>
      <c r="K17" s="106"/>
      <c r="L17" s="106"/>
      <c r="M17" s="106"/>
      <c r="N17" s="106"/>
      <c r="O17" s="106"/>
    </row>
    <row r="18" spans="1:15" x14ac:dyDescent="0.3">
      <c r="A18" s="106"/>
      <c r="B18" s="106"/>
      <c r="C18" s="106"/>
      <c r="D18" s="106"/>
      <c r="E18" s="106"/>
      <c r="F18" s="106"/>
      <c r="G18" s="106"/>
      <c r="H18" s="106"/>
      <c r="I18" s="106"/>
      <c r="J18" s="106"/>
      <c r="K18" s="106"/>
      <c r="L18" s="106"/>
      <c r="M18" s="106"/>
      <c r="N18" s="106"/>
      <c r="O18" s="106"/>
    </row>
    <row r="19" spans="1:15" ht="26.25" customHeight="1" x14ac:dyDescent="0.3">
      <c r="A19" s="3"/>
      <c r="B19" s="3"/>
      <c r="C19" s="3"/>
      <c r="D19" s="3"/>
      <c r="E19" s="3"/>
      <c r="F19" s="3"/>
      <c r="G19" s="3"/>
      <c r="H19" s="3"/>
      <c r="I19" s="3"/>
      <c r="J19" s="3"/>
      <c r="K19" s="3"/>
      <c r="L19" s="3"/>
      <c r="M19" s="3"/>
      <c r="N19" s="3"/>
      <c r="O19" s="3"/>
    </row>
    <row r="20" spans="1:15" ht="12.75" customHeight="1" x14ac:dyDescent="0.3">
      <c r="A20" s="106" t="s">
        <v>9</v>
      </c>
      <c r="B20" s="106"/>
      <c r="C20" s="106"/>
      <c r="D20" s="106"/>
      <c r="E20" s="106"/>
      <c r="F20" s="106"/>
      <c r="G20" s="106"/>
      <c r="H20" s="106"/>
      <c r="I20" s="106"/>
      <c r="J20" s="106"/>
      <c r="K20" s="106"/>
      <c r="L20" s="106"/>
      <c r="M20" s="106"/>
      <c r="N20" s="106"/>
      <c r="O20" s="106"/>
    </row>
    <row r="21" spans="1:15" ht="12.75" customHeight="1" x14ac:dyDescent="0.3">
      <c r="A21" s="16"/>
      <c r="B21" s="16"/>
      <c r="C21" s="16"/>
      <c r="D21" s="16"/>
      <c r="E21" s="16"/>
      <c r="F21" s="16"/>
      <c r="G21" s="16"/>
      <c r="H21" s="16"/>
      <c r="I21" s="16"/>
      <c r="J21" s="16"/>
      <c r="K21" s="16"/>
      <c r="L21" s="16"/>
      <c r="M21" s="16"/>
      <c r="N21" s="16"/>
      <c r="O21" s="16"/>
    </row>
    <row r="22" spans="1:15" x14ac:dyDescent="0.3">
      <c r="A22" s="106" t="s">
        <v>10</v>
      </c>
      <c r="B22" s="106"/>
      <c r="C22" s="106"/>
      <c r="D22" s="106"/>
      <c r="E22" s="106"/>
      <c r="F22" s="106"/>
      <c r="G22" s="106"/>
      <c r="H22" s="106"/>
      <c r="I22" s="106"/>
      <c r="J22" s="106"/>
      <c r="K22" s="106"/>
      <c r="L22" s="106"/>
      <c r="M22" s="106"/>
      <c r="N22" s="106"/>
      <c r="O22" s="106"/>
    </row>
    <row r="23" spans="1:15" x14ac:dyDescent="0.3">
      <c r="A23" s="3"/>
      <c r="B23" s="3"/>
      <c r="C23" s="3"/>
      <c r="D23" s="3"/>
      <c r="E23" s="3"/>
      <c r="F23" s="3"/>
      <c r="G23" s="3"/>
      <c r="H23" s="3"/>
      <c r="I23" s="3"/>
      <c r="J23" s="3"/>
      <c r="K23" s="3"/>
      <c r="L23" s="3"/>
      <c r="M23" s="3"/>
      <c r="N23" s="3"/>
      <c r="O23" s="3"/>
    </row>
    <row r="24" spans="1:15" x14ac:dyDescent="0.3">
      <c r="A24" s="106" t="s">
        <v>11</v>
      </c>
      <c r="B24" s="106"/>
      <c r="C24" s="106"/>
      <c r="D24" s="106"/>
      <c r="E24" s="106"/>
      <c r="F24" s="106"/>
      <c r="G24" s="106"/>
      <c r="H24" s="106"/>
      <c r="I24" s="106"/>
      <c r="J24" s="106"/>
      <c r="K24" s="106"/>
      <c r="L24" s="106"/>
      <c r="M24" s="106"/>
      <c r="N24" s="106"/>
      <c r="O24" s="106"/>
    </row>
    <row r="25" spans="1:15" x14ac:dyDescent="0.3">
      <c r="A25" s="54"/>
      <c r="B25" s="54"/>
      <c r="C25" s="54"/>
      <c r="D25" s="54"/>
      <c r="E25" s="54"/>
      <c r="F25" s="54"/>
      <c r="G25" s="54"/>
      <c r="H25" s="54"/>
      <c r="I25" s="54"/>
      <c r="J25" s="54"/>
      <c r="K25" s="54"/>
      <c r="L25" s="54"/>
      <c r="M25" s="54"/>
      <c r="N25" s="54"/>
      <c r="O25" s="54"/>
    </row>
    <row r="26" spans="1:15" x14ac:dyDescent="0.3">
      <c r="A26" s="16"/>
      <c r="B26" s="16"/>
      <c r="C26" s="16"/>
      <c r="D26" s="16"/>
      <c r="E26" s="16"/>
      <c r="F26" s="16"/>
      <c r="G26" s="16"/>
      <c r="H26" s="16"/>
      <c r="I26" s="16"/>
      <c r="J26" s="16"/>
      <c r="K26" s="16"/>
      <c r="L26" s="16"/>
      <c r="M26" s="16"/>
      <c r="N26" s="16"/>
      <c r="O26" s="16"/>
    </row>
    <row r="29" spans="1:15" ht="14" thickBot="1" x14ac:dyDescent="0.35"/>
    <row r="30" spans="1:15" ht="38" x14ac:dyDescent="0.3">
      <c r="B30" s="11"/>
      <c r="C30" s="12"/>
      <c r="D30" s="78" t="s">
        <v>12</v>
      </c>
      <c r="E30" s="12"/>
      <c r="F30" s="12"/>
      <c r="G30" s="78" t="s">
        <v>12</v>
      </c>
      <c r="H30" s="12"/>
      <c r="I30" s="12"/>
      <c r="J30" s="78" t="s">
        <v>12</v>
      </c>
      <c r="K30" s="12"/>
      <c r="L30" s="12"/>
      <c r="M30" s="78" t="s">
        <v>12</v>
      </c>
      <c r="N30" s="13"/>
      <c r="O30" s="1"/>
    </row>
    <row r="31" spans="1:15" x14ac:dyDescent="0.3">
      <c r="B31" s="14"/>
      <c r="C31" s="5"/>
      <c r="D31" s="7"/>
      <c r="E31" s="7"/>
      <c r="F31" s="7"/>
      <c r="G31" s="8"/>
      <c r="H31" s="9"/>
      <c r="I31" s="9"/>
      <c r="J31" s="10"/>
      <c r="K31" s="10"/>
      <c r="L31" s="10"/>
      <c r="M31" s="6"/>
      <c r="N31" s="6"/>
      <c r="O31" s="2"/>
    </row>
    <row r="32" spans="1:15" ht="38" x14ac:dyDescent="0.3">
      <c r="B32" s="14"/>
      <c r="C32" s="5"/>
      <c r="D32" s="7"/>
      <c r="E32" s="42" t="s">
        <v>13</v>
      </c>
      <c r="F32" s="7"/>
      <c r="G32" s="47"/>
      <c r="H32" s="48" t="s">
        <v>14</v>
      </c>
      <c r="I32" s="47"/>
      <c r="J32" s="52"/>
      <c r="K32" s="57" t="s">
        <v>15</v>
      </c>
      <c r="L32" s="52"/>
      <c r="M32" s="6"/>
      <c r="N32" s="44" t="s">
        <v>16</v>
      </c>
      <c r="O32" s="80"/>
    </row>
    <row r="33" spans="2:15" ht="25" x14ac:dyDescent="0.3">
      <c r="B33" s="81" t="s">
        <v>17</v>
      </c>
      <c r="C33" s="82" t="s">
        <v>18</v>
      </c>
      <c r="D33" s="7"/>
      <c r="E33" s="83"/>
      <c r="F33" s="7"/>
      <c r="G33" s="47"/>
      <c r="H33" s="84"/>
      <c r="I33" s="47"/>
      <c r="J33" s="52"/>
      <c r="K33" s="85"/>
      <c r="L33" s="52"/>
      <c r="M33" s="6"/>
      <c r="N33" s="86"/>
      <c r="O33" s="80"/>
    </row>
    <row r="34" spans="2:15" x14ac:dyDescent="0.3">
      <c r="B34" s="87">
        <v>3.49</v>
      </c>
      <c r="C34" s="88">
        <v>0.5</v>
      </c>
      <c r="D34" s="89">
        <v>1</v>
      </c>
      <c r="E34" s="45">
        <f>'1'!$K$23</f>
        <v>276.43467157790627</v>
      </c>
      <c r="F34" s="7" t="s">
        <v>19</v>
      </c>
      <c r="G34" s="90">
        <f>D47+1</f>
        <v>13</v>
      </c>
      <c r="H34" s="49">
        <f>'13'!$K$23</f>
        <v>260.48198163840027</v>
      </c>
      <c r="I34" s="47" t="s">
        <v>19</v>
      </c>
      <c r="J34" s="91">
        <f>G47+1</f>
        <v>25</v>
      </c>
      <c r="K34" s="55">
        <f>'25'!$K$23</f>
        <v>255.13169485868897</v>
      </c>
      <c r="L34" s="52" t="s">
        <v>19</v>
      </c>
      <c r="M34" s="92">
        <f>J47+1</f>
        <v>37</v>
      </c>
      <c r="N34" s="46">
        <f>'37'!$K$23</f>
        <v>244.80744116450603</v>
      </c>
      <c r="O34" s="15" t="s">
        <v>19</v>
      </c>
    </row>
    <row r="35" spans="2:15" x14ac:dyDescent="0.3">
      <c r="B35" s="87">
        <v>3.49</v>
      </c>
      <c r="C35" s="88">
        <v>1</v>
      </c>
      <c r="D35" s="89">
        <f>D34+1</f>
        <v>2</v>
      </c>
      <c r="E35" s="45">
        <f>'2'!$K$23</f>
        <v>218.95487119721176</v>
      </c>
      <c r="F35" s="7" t="s">
        <v>19</v>
      </c>
      <c r="G35" s="90">
        <f>G34+1</f>
        <v>14</v>
      </c>
      <c r="H35" s="49">
        <f>'14'!$K$23</f>
        <v>192.93859013369004</v>
      </c>
      <c r="I35" s="47" t="s">
        <v>19</v>
      </c>
      <c r="J35" s="91">
        <f>J34+1</f>
        <v>26</v>
      </c>
      <c r="K35" s="55">
        <f>'26'!$K$23</f>
        <v>197.6518944779944</v>
      </c>
      <c r="L35" s="52" t="s">
        <v>19</v>
      </c>
      <c r="M35" s="92">
        <f>M34+1</f>
        <v>38</v>
      </c>
      <c r="N35" s="46">
        <f>'38'!$K$23</f>
        <v>187.32764078381152</v>
      </c>
      <c r="O35" s="15" t="s">
        <v>19</v>
      </c>
    </row>
    <row r="36" spans="2:15" x14ac:dyDescent="0.3">
      <c r="B36" s="87">
        <v>3.49</v>
      </c>
      <c r="C36" s="88">
        <v>1.5</v>
      </c>
      <c r="D36" s="89">
        <f t="shared" ref="D36:D37" si="0">D35+1</f>
        <v>3</v>
      </c>
      <c r="E36" s="45">
        <f>'3'!$K$23</f>
        <v>199.79493773698016</v>
      </c>
      <c r="F36" s="7" t="s">
        <v>19</v>
      </c>
      <c r="G36" s="90">
        <f t="shared" ref="G36:G37" si="1">G35+1</f>
        <v>15</v>
      </c>
      <c r="H36" s="49">
        <f>'15'!$K$23</f>
        <v>183.84224779747413</v>
      </c>
      <c r="I36" s="47" t="s">
        <v>19</v>
      </c>
      <c r="J36" s="91">
        <f t="shared" ref="J36:J37" si="2">J35+1</f>
        <v>27</v>
      </c>
      <c r="K36" s="55">
        <f>'27'!$K$23</f>
        <v>178.49196101776286</v>
      </c>
      <c r="L36" s="52" t="s">
        <v>19</v>
      </c>
      <c r="M36" s="92">
        <f t="shared" ref="M36:M37" si="3">M35+1</f>
        <v>39</v>
      </c>
      <c r="N36" s="46">
        <f>'39'!$K$23</f>
        <v>168.16770732358</v>
      </c>
      <c r="O36" s="15" t="s">
        <v>19</v>
      </c>
    </row>
    <row r="37" spans="2:15" x14ac:dyDescent="0.3">
      <c r="B37" s="87">
        <v>3.49</v>
      </c>
      <c r="C37" s="88">
        <v>2</v>
      </c>
      <c r="D37" s="89">
        <f t="shared" si="0"/>
        <v>4</v>
      </c>
      <c r="E37" s="45">
        <f>'4'!$K$23</f>
        <v>190.21497100686443</v>
      </c>
      <c r="F37" s="7" t="s">
        <v>19</v>
      </c>
      <c r="G37" s="90">
        <f t="shared" si="1"/>
        <v>16</v>
      </c>
      <c r="H37" s="49">
        <f>'16'!$K$23</f>
        <v>174.26228106735834</v>
      </c>
      <c r="I37" s="47" t="s">
        <v>19</v>
      </c>
      <c r="J37" s="91">
        <f t="shared" si="2"/>
        <v>28</v>
      </c>
      <c r="K37" s="55">
        <f>'28'!$K$23</f>
        <v>168.9119942876471</v>
      </c>
      <c r="L37" s="52" t="s">
        <v>19</v>
      </c>
      <c r="M37" s="92">
        <f t="shared" si="3"/>
        <v>40</v>
      </c>
      <c r="N37" s="46">
        <f>'40'!$K$23</f>
        <v>158.58774059346422</v>
      </c>
      <c r="O37" s="15" t="s">
        <v>19</v>
      </c>
    </row>
    <row r="38" spans="2:15" x14ac:dyDescent="0.3">
      <c r="B38" s="87"/>
      <c r="C38" s="93"/>
      <c r="D38" s="79"/>
      <c r="E38" s="45"/>
      <c r="F38" s="45"/>
      <c r="G38" s="47"/>
      <c r="H38" s="49"/>
      <c r="I38" s="49"/>
      <c r="J38" s="52"/>
      <c r="K38" s="55"/>
      <c r="L38" s="55"/>
      <c r="M38" s="6"/>
      <c r="N38" s="46"/>
      <c r="O38" s="80"/>
    </row>
    <row r="39" spans="2:15" x14ac:dyDescent="0.3">
      <c r="B39" s="94">
        <v>3.5</v>
      </c>
      <c r="C39" s="88">
        <v>0.5</v>
      </c>
      <c r="D39" s="89">
        <f>D37+1</f>
        <v>5</v>
      </c>
      <c r="E39" s="45">
        <f>'5'!$K$23</f>
        <v>603.6614742632454</v>
      </c>
      <c r="F39" s="7" t="s">
        <v>19</v>
      </c>
      <c r="G39" s="90">
        <f>G37+1</f>
        <v>17</v>
      </c>
      <c r="H39" s="49">
        <f>'17'!$K$23</f>
        <v>587.70878432373934</v>
      </c>
      <c r="I39" s="47" t="s">
        <v>19</v>
      </c>
      <c r="J39" s="91">
        <f>J37+1</f>
        <v>29</v>
      </c>
      <c r="K39" s="55">
        <f>'29'!$K$23</f>
        <v>470.19180379794523</v>
      </c>
      <c r="L39" s="52" t="s">
        <v>19</v>
      </c>
      <c r="M39" s="92">
        <f>M37+1</f>
        <v>41</v>
      </c>
      <c r="N39" s="46">
        <f>'41'!$K$23</f>
        <v>572.03424384984521</v>
      </c>
      <c r="O39" s="15" t="s">
        <v>19</v>
      </c>
    </row>
    <row r="40" spans="2:15" x14ac:dyDescent="0.3">
      <c r="B40" s="94">
        <v>3.5</v>
      </c>
      <c r="C40" s="88">
        <v>1</v>
      </c>
      <c r="D40" s="89">
        <f>D39+1</f>
        <v>6</v>
      </c>
      <c r="E40" s="45">
        <f>'6'!$K$23</f>
        <v>393.1981618041973</v>
      </c>
      <c r="F40" s="7" t="s">
        <v>19</v>
      </c>
      <c r="G40" s="90">
        <f>G39+1</f>
        <v>18</v>
      </c>
      <c r="H40" s="49">
        <f>'18'!$K$23</f>
        <v>377.24547186469124</v>
      </c>
      <c r="I40" s="47" t="s">
        <v>19</v>
      </c>
      <c r="J40" s="91">
        <f>J39+1</f>
        <v>30</v>
      </c>
      <c r="K40" s="55">
        <f>'30'!$K$23</f>
        <v>371.89518508497997</v>
      </c>
      <c r="L40" s="52" t="s">
        <v>19</v>
      </c>
      <c r="M40" s="92">
        <f>M39+1</f>
        <v>42</v>
      </c>
      <c r="N40" s="46">
        <f>'42'!$K$23</f>
        <v>361.57093139079706</v>
      </c>
      <c r="O40" s="15" t="s">
        <v>19</v>
      </c>
    </row>
    <row r="41" spans="2:15" x14ac:dyDescent="0.3">
      <c r="B41" s="94">
        <v>3.5</v>
      </c>
      <c r="C41" s="88">
        <v>1.5</v>
      </c>
      <c r="D41" s="89">
        <f t="shared" ref="D41:D42" si="4">D40+1</f>
        <v>7</v>
      </c>
      <c r="E41" s="45">
        <f>'7'!$K$23</f>
        <v>323.04372431784788</v>
      </c>
      <c r="F41" s="7" t="s">
        <v>19</v>
      </c>
      <c r="G41" s="90">
        <f t="shared" ref="G41:G42" si="5">G40+1</f>
        <v>19</v>
      </c>
      <c r="H41" s="49">
        <f>'19'!$K$23</f>
        <v>307.09103437834182</v>
      </c>
      <c r="I41" s="47" t="s">
        <v>19</v>
      </c>
      <c r="J41" s="91">
        <f t="shared" ref="J41:J42" si="6">J40+1</f>
        <v>31</v>
      </c>
      <c r="K41" s="55">
        <f>'31'!$K$23</f>
        <v>301.74074759863055</v>
      </c>
      <c r="L41" s="52" t="s">
        <v>19</v>
      </c>
      <c r="M41" s="92">
        <f t="shared" ref="M41:M42" si="7">M40+1</f>
        <v>43</v>
      </c>
      <c r="N41" s="46">
        <f>'43'!$K$23</f>
        <v>237.41030802670409</v>
      </c>
      <c r="O41" s="15" t="s">
        <v>19</v>
      </c>
    </row>
    <row r="42" spans="2:15" x14ac:dyDescent="0.3">
      <c r="B42" s="94">
        <v>3.5</v>
      </c>
      <c r="C42" s="88">
        <v>2</v>
      </c>
      <c r="D42" s="89">
        <f t="shared" si="4"/>
        <v>8</v>
      </c>
      <c r="E42" s="45">
        <f>'8'!$K$23</f>
        <v>287.96650557467325</v>
      </c>
      <c r="F42" s="7" t="s">
        <v>19</v>
      </c>
      <c r="G42" s="90">
        <f t="shared" si="5"/>
        <v>20</v>
      </c>
      <c r="H42" s="49">
        <f>'20'!$K$23</f>
        <v>272.01381563516719</v>
      </c>
      <c r="I42" s="47" t="s">
        <v>19</v>
      </c>
      <c r="J42" s="91">
        <f t="shared" si="6"/>
        <v>32</v>
      </c>
      <c r="K42" s="55">
        <f>'32'!$K$23</f>
        <v>266.66352885545592</v>
      </c>
      <c r="L42" s="52" t="s">
        <v>19</v>
      </c>
      <c r="M42" s="92">
        <f t="shared" si="7"/>
        <v>44</v>
      </c>
      <c r="N42" s="46">
        <f>'44'!$K$23</f>
        <v>209.60315276707175</v>
      </c>
      <c r="O42" s="15" t="s">
        <v>19</v>
      </c>
    </row>
    <row r="43" spans="2:15" x14ac:dyDescent="0.3">
      <c r="B43" s="87"/>
      <c r="C43" s="93"/>
      <c r="D43" s="79"/>
      <c r="E43" s="45"/>
      <c r="F43" s="45"/>
      <c r="G43" s="47"/>
      <c r="H43" s="49"/>
      <c r="I43" s="49"/>
      <c r="J43" s="52"/>
      <c r="K43" s="55"/>
      <c r="L43" s="55"/>
      <c r="M43" s="6"/>
      <c r="N43" s="46"/>
      <c r="O43" s="80"/>
    </row>
    <row r="44" spans="2:15" x14ac:dyDescent="0.3">
      <c r="B44" s="94">
        <v>10</v>
      </c>
      <c r="C44" s="88">
        <v>0.5</v>
      </c>
      <c r="D44" s="89">
        <f>D42+1</f>
        <v>9</v>
      </c>
      <c r="E44" s="45">
        <f>'9'!$K$23</f>
        <v>521.24228151673844</v>
      </c>
      <c r="F44" s="7" t="s">
        <v>19</v>
      </c>
      <c r="G44" s="90">
        <f>G42+1</f>
        <v>21</v>
      </c>
      <c r="H44" s="49">
        <f>'21'!$K$23</f>
        <v>505.28959157723233</v>
      </c>
      <c r="I44" s="47" t="s">
        <v>19</v>
      </c>
      <c r="J44" s="91">
        <f>J42+1</f>
        <v>33</v>
      </c>
      <c r="K44" s="55">
        <f>'33'!$K$23</f>
        <v>499.939304797521</v>
      </c>
      <c r="L44" s="52" t="s">
        <v>19</v>
      </c>
      <c r="M44" s="92">
        <f>M42+1</f>
        <v>45</v>
      </c>
      <c r="N44" s="46">
        <f>'45'!$K$23</f>
        <v>489.6150511033382</v>
      </c>
      <c r="O44" s="15" t="s">
        <v>19</v>
      </c>
    </row>
    <row r="45" spans="2:15" x14ac:dyDescent="0.3">
      <c r="B45" s="94">
        <v>10</v>
      </c>
      <c r="C45" s="88">
        <v>1</v>
      </c>
      <c r="D45" s="89">
        <f>D44+1</f>
        <v>10</v>
      </c>
      <c r="E45" s="45">
        <f>'10'!$K$23</f>
        <v>343.88763754928226</v>
      </c>
      <c r="F45" s="7" t="s">
        <v>19</v>
      </c>
      <c r="G45" s="90">
        <f>G44+1</f>
        <v>22</v>
      </c>
      <c r="H45" s="49">
        <f>'22'!$K$23</f>
        <v>327.9349476097762</v>
      </c>
      <c r="I45" s="47" t="s">
        <v>19</v>
      </c>
      <c r="J45" s="91">
        <f>J44+1</f>
        <v>34</v>
      </c>
      <c r="K45" s="55">
        <f>'34'!$K$23</f>
        <v>322.58466083006493</v>
      </c>
      <c r="L45" s="52" t="s">
        <v>19</v>
      </c>
      <c r="M45" s="92">
        <f>M44+1</f>
        <v>46</v>
      </c>
      <c r="N45" s="46">
        <f>'46'!$K$23</f>
        <v>312.26040713588208</v>
      </c>
      <c r="O45" s="15" t="s">
        <v>19</v>
      </c>
    </row>
    <row r="46" spans="2:15" x14ac:dyDescent="0.3">
      <c r="B46" s="94">
        <v>10</v>
      </c>
      <c r="C46" s="88">
        <v>1.5</v>
      </c>
      <c r="D46" s="89">
        <f t="shared" ref="D46:D47" si="8">D45+1</f>
        <v>11</v>
      </c>
      <c r="E46" s="45">
        <f>'11'!$K$23</f>
        <v>284.76942289346346</v>
      </c>
      <c r="F46" s="7" t="s">
        <v>19</v>
      </c>
      <c r="G46" s="90">
        <f t="shared" ref="G46:G47" si="9">G45+1</f>
        <v>23</v>
      </c>
      <c r="H46" s="49">
        <f>'23'!$K$23</f>
        <v>268.81673295395746</v>
      </c>
      <c r="I46" s="47" t="s">
        <v>19</v>
      </c>
      <c r="J46" s="91">
        <f t="shared" ref="J46:J47" si="10">J45+1</f>
        <v>35</v>
      </c>
      <c r="K46" s="55">
        <f>'35'!$K$23</f>
        <v>263.46644617424624</v>
      </c>
      <c r="L46" s="52" t="s">
        <v>19</v>
      </c>
      <c r="M46" s="92">
        <f t="shared" ref="M46:M47" si="11">M45+1</f>
        <v>47</v>
      </c>
      <c r="N46" s="46">
        <f>'47'!$K$23</f>
        <v>253.1421924800633</v>
      </c>
      <c r="O46" s="15" t="s">
        <v>19</v>
      </c>
    </row>
    <row r="47" spans="2:15" ht="14" thickBot="1" x14ac:dyDescent="0.35">
      <c r="B47" s="95">
        <v>10</v>
      </c>
      <c r="C47" s="96">
        <v>2</v>
      </c>
      <c r="D47" s="97">
        <f t="shared" si="8"/>
        <v>12</v>
      </c>
      <c r="E47" s="70">
        <f>'12'!$K$23</f>
        <v>255.21031556555414</v>
      </c>
      <c r="F47" s="69" t="s">
        <v>19</v>
      </c>
      <c r="G47" s="98">
        <f t="shared" si="9"/>
        <v>24</v>
      </c>
      <c r="H47" s="72">
        <f>'24'!$K$23</f>
        <v>239.25762562604811</v>
      </c>
      <c r="I47" s="71" t="s">
        <v>19</v>
      </c>
      <c r="J47" s="99">
        <f t="shared" si="10"/>
        <v>36</v>
      </c>
      <c r="K47" s="74">
        <f>'36'!$K$23</f>
        <v>233.90733884633681</v>
      </c>
      <c r="L47" s="73" t="s">
        <v>19</v>
      </c>
      <c r="M47" s="100">
        <f t="shared" si="11"/>
        <v>48</v>
      </c>
      <c r="N47" s="76">
        <f>'48'!$K$23</f>
        <v>223.58308515215398</v>
      </c>
      <c r="O47" s="77" t="s">
        <v>19</v>
      </c>
    </row>
    <row r="48" spans="2:15" x14ac:dyDescent="0.3">
      <c r="B48" s="101"/>
      <c r="C48" s="101"/>
      <c r="D48" s="101"/>
      <c r="E48" s="101"/>
      <c r="F48" s="101"/>
      <c r="G48" s="101"/>
      <c r="H48" s="101"/>
      <c r="I48" s="101"/>
      <c r="J48" s="101"/>
      <c r="K48" s="101"/>
      <c r="L48" s="101"/>
      <c r="M48" s="101"/>
      <c r="N48" s="101"/>
      <c r="O48" s="102"/>
    </row>
    <row r="49" spans="2:15" x14ac:dyDescent="0.3">
      <c r="B49" s="110" t="s">
        <v>20</v>
      </c>
      <c r="C49" s="110"/>
      <c r="D49" s="110"/>
      <c r="E49" s="110"/>
      <c r="F49" s="110"/>
      <c r="G49" s="110"/>
      <c r="H49" s="110"/>
      <c r="I49" s="110"/>
      <c r="J49" s="110"/>
      <c r="K49" s="110"/>
      <c r="L49" s="110"/>
      <c r="M49" s="110"/>
      <c r="N49" s="110"/>
      <c r="O49" s="110"/>
    </row>
    <row r="50" spans="2:15" ht="14" thickBot="1" x14ac:dyDescent="0.35">
      <c r="B50" s="102"/>
      <c r="C50" s="102"/>
      <c r="D50" s="102"/>
      <c r="E50" s="102"/>
      <c r="F50" s="102"/>
      <c r="G50" s="102"/>
      <c r="H50" s="102"/>
      <c r="I50" s="102"/>
      <c r="J50" s="102"/>
      <c r="K50" s="102"/>
      <c r="L50" s="102"/>
      <c r="M50" s="102"/>
      <c r="N50" s="102"/>
      <c r="O50" s="102"/>
    </row>
    <row r="51" spans="2:15" ht="38" x14ac:dyDescent="0.3">
      <c r="B51" s="11"/>
      <c r="C51" s="12"/>
      <c r="D51" s="78" t="s">
        <v>12</v>
      </c>
      <c r="E51" s="12"/>
      <c r="F51" s="12"/>
      <c r="G51" s="78" t="s">
        <v>12</v>
      </c>
      <c r="H51" s="12"/>
      <c r="I51" s="12"/>
      <c r="J51" s="78" t="s">
        <v>12</v>
      </c>
      <c r="K51" s="12"/>
      <c r="L51" s="12"/>
      <c r="M51" s="78" t="s">
        <v>12</v>
      </c>
      <c r="N51" s="13"/>
      <c r="O51" s="103"/>
    </row>
    <row r="52" spans="2:15" x14ac:dyDescent="0.3">
      <c r="B52" s="14"/>
      <c r="C52" s="5"/>
      <c r="D52" s="7"/>
      <c r="E52" s="7"/>
      <c r="F52" s="7"/>
      <c r="G52" s="8"/>
      <c r="H52" s="9"/>
      <c r="I52" s="9"/>
      <c r="J52" s="10"/>
      <c r="K52" s="10"/>
      <c r="L52" s="10"/>
      <c r="M52" s="6"/>
      <c r="N52" s="6"/>
      <c r="O52" s="104"/>
    </row>
    <row r="53" spans="2:15" ht="38" x14ac:dyDescent="0.3">
      <c r="B53" s="14"/>
      <c r="C53" s="5"/>
      <c r="D53" s="7"/>
      <c r="E53" s="42" t="s">
        <v>13</v>
      </c>
      <c r="F53" s="7"/>
      <c r="G53" s="47"/>
      <c r="H53" s="48" t="s">
        <v>14</v>
      </c>
      <c r="I53" s="47"/>
      <c r="J53" s="10"/>
      <c r="K53" s="43" t="s">
        <v>15</v>
      </c>
      <c r="L53" s="10"/>
      <c r="M53" s="6"/>
      <c r="N53" s="44" t="s">
        <v>16</v>
      </c>
      <c r="O53" s="80"/>
    </row>
    <row r="54" spans="2:15" ht="25" x14ac:dyDescent="0.3">
      <c r="B54" s="81" t="s">
        <v>17</v>
      </c>
      <c r="C54" s="82" t="s">
        <v>18</v>
      </c>
      <c r="D54" s="7"/>
      <c r="E54" s="83"/>
      <c r="F54" s="7"/>
      <c r="G54" s="47"/>
      <c r="H54" s="84"/>
      <c r="I54" s="47"/>
      <c r="J54" s="10"/>
      <c r="K54" s="83"/>
      <c r="L54" s="10"/>
      <c r="M54" s="6"/>
      <c r="N54" s="86"/>
      <c r="O54" s="80"/>
    </row>
    <row r="55" spans="2:15" x14ac:dyDescent="0.3">
      <c r="B55" s="87">
        <v>3.49</v>
      </c>
      <c r="C55" s="88">
        <v>0.5</v>
      </c>
      <c r="D55" s="89">
        <v>1</v>
      </c>
      <c r="E55" s="45">
        <f>E34/$B$55</f>
        <v>79.207642285933019</v>
      </c>
      <c r="F55" s="7" t="s">
        <v>21</v>
      </c>
      <c r="G55" s="90">
        <f>D68+1</f>
        <v>13</v>
      </c>
      <c r="H55" s="49">
        <f>H34/$B$55</f>
        <v>74.636670956561673</v>
      </c>
      <c r="I55" s="47" t="s">
        <v>21</v>
      </c>
      <c r="J55" s="91">
        <f>G68+1</f>
        <v>25</v>
      </c>
      <c r="K55" s="55">
        <f>K34/$B$55</f>
        <v>73.103637495326353</v>
      </c>
      <c r="L55" s="10" t="s">
        <v>21</v>
      </c>
      <c r="M55" s="92">
        <f>J68+1</f>
        <v>37</v>
      </c>
      <c r="N55" s="46">
        <f>N34/$B$55</f>
        <v>70.145398614471631</v>
      </c>
      <c r="O55" s="15" t="s">
        <v>21</v>
      </c>
    </row>
    <row r="56" spans="2:15" x14ac:dyDescent="0.3">
      <c r="B56" s="87">
        <v>3.49</v>
      </c>
      <c r="C56" s="88">
        <v>1</v>
      </c>
      <c r="D56" s="89">
        <f>D55+1</f>
        <v>2</v>
      </c>
      <c r="E56" s="45">
        <f>E35/$B$56</f>
        <v>62.737785443327148</v>
      </c>
      <c r="F56" s="7" t="s">
        <v>21</v>
      </c>
      <c r="G56" s="90">
        <f>G55+1</f>
        <v>14</v>
      </c>
      <c r="H56" s="49">
        <f>H35/$B$56</f>
        <v>55.283263648621784</v>
      </c>
      <c r="I56" s="47" t="s">
        <v>21</v>
      </c>
      <c r="J56" s="91">
        <f>J55+1</f>
        <v>26</v>
      </c>
      <c r="K56" s="55">
        <f>K35/$B$56</f>
        <v>56.633780652720453</v>
      </c>
      <c r="L56" s="10" t="s">
        <v>21</v>
      </c>
      <c r="M56" s="92">
        <f>M55+1</f>
        <v>38</v>
      </c>
      <c r="N56" s="46">
        <f>N35/$B$56</f>
        <v>53.67554177186576</v>
      </c>
      <c r="O56" s="15" t="s">
        <v>21</v>
      </c>
    </row>
    <row r="57" spans="2:15" x14ac:dyDescent="0.3">
      <c r="B57" s="87">
        <v>3.49</v>
      </c>
      <c r="C57" s="88">
        <v>1.5</v>
      </c>
      <c r="D57" s="89">
        <f t="shared" ref="D57:D58" si="12">D56+1</f>
        <v>3</v>
      </c>
      <c r="E57" s="45">
        <f>E36/$B$57</f>
        <v>57.247833162458498</v>
      </c>
      <c r="F57" s="7" t="s">
        <v>21</v>
      </c>
      <c r="G57" s="90">
        <f t="shared" ref="G57:G58" si="13">G56+1</f>
        <v>15</v>
      </c>
      <c r="H57" s="49">
        <f>H36/$B$57</f>
        <v>52.676861833087138</v>
      </c>
      <c r="I57" s="47" t="s">
        <v>21</v>
      </c>
      <c r="J57" s="91">
        <f t="shared" ref="J57:J58" si="14">J56+1</f>
        <v>27</v>
      </c>
      <c r="K57" s="55">
        <f>K36/$B$57</f>
        <v>51.143828371851818</v>
      </c>
      <c r="L57" s="10" t="s">
        <v>21</v>
      </c>
      <c r="M57" s="92">
        <f t="shared" ref="M57:M58" si="15">M56+1</f>
        <v>39</v>
      </c>
      <c r="N57" s="46">
        <f>N36/$B$57</f>
        <v>48.185589490997131</v>
      </c>
      <c r="O57" s="15" t="s">
        <v>21</v>
      </c>
    </row>
    <row r="58" spans="2:15" x14ac:dyDescent="0.3">
      <c r="B58" s="87">
        <v>3.49</v>
      </c>
      <c r="C58" s="88">
        <v>2</v>
      </c>
      <c r="D58" s="89">
        <f t="shared" si="12"/>
        <v>4</v>
      </c>
      <c r="E58" s="45">
        <f>E37/$B$58</f>
        <v>54.502857022024187</v>
      </c>
      <c r="F58" s="7" t="s">
        <v>21</v>
      </c>
      <c r="G58" s="90">
        <f t="shared" si="13"/>
        <v>16</v>
      </c>
      <c r="H58" s="49">
        <f>H37/$B$58</f>
        <v>49.93188569265282</v>
      </c>
      <c r="I58" s="47" t="s">
        <v>21</v>
      </c>
      <c r="J58" s="91">
        <f t="shared" si="14"/>
        <v>28</v>
      </c>
      <c r="K58" s="55">
        <f>K37/$B$58</f>
        <v>48.398852231417507</v>
      </c>
      <c r="L58" s="10" t="s">
        <v>21</v>
      </c>
      <c r="M58" s="92">
        <f t="shared" si="15"/>
        <v>40</v>
      </c>
      <c r="N58" s="46">
        <f>N37/$B$58</f>
        <v>45.440613350562813</v>
      </c>
      <c r="O58" s="15" t="s">
        <v>21</v>
      </c>
    </row>
    <row r="59" spans="2:15" x14ac:dyDescent="0.3">
      <c r="B59" s="87"/>
      <c r="C59" s="93"/>
      <c r="D59" s="79"/>
      <c r="E59" s="45"/>
      <c r="F59" s="7"/>
      <c r="G59" s="47"/>
      <c r="H59" s="49"/>
      <c r="I59" s="47"/>
      <c r="J59" s="52"/>
      <c r="K59" s="55"/>
      <c r="L59" s="10"/>
      <c r="M59" s="6"/>
      <c r="N59" s="46"/>
      <c r="O59" s="15"/>
    </row>
    <row r="60" spans="2:15" x14ac:dyDescent="0.3">
      <c r="B60" s="94">
        <v>3.5</v>
      </c>
      <c r="C60" s="88">
        <v>0.5</v>
      </c>
      <c r="D60" s="89">
        <f>D58+1</f>
        <v>5</v>
      </c>
      <c r="E60" s="45">
        <f>E39/$B$60</f>
        <v>172.47470693235582</v>
      </c>
      <c r="F60" s="7" t="s">
        <v>21</v>
      </c>
      <c r="G60" s="90">
        <f>G58+1</f>
        <v>17</v>
      </c>
      <c r="H60" s="49">
        <f>H39/$B$60</f>
        <v>167.91679552106839</v>
      </c>
      <c r="I60" s="47" t="s">
        <v>21</v>
      </c>
      <c r="J60" s="91">
        <f>J58+1</f>
        <v>29</v>
      </c>
      <c r="K60" s="55">
        <f>K39/$B$60</f>
        <v>134.3405153708415</v>
      </c>
      <c r="L60" s="10" t="s">
        <v>21</v>
      </c>
      <c r="M60" s="92">
        <f>M58+1</f>
        <v>41</v>
      </c>
      <c r="N60" s="46">
        <f>N39/$B$60</f>
        <v>163.43835538567006</v>
      </c>
      <c r="O60" s="15" t="s">
        <v>21</v>
      </c>
    </row>
    <row r="61" spans="2:15" x14ac:dyDescent="0.3">
      <c r="B61" s="94">
        <v>3.5</v>
      </c>
      <c r="C61" s="88">
        <v>1</v>
      </c>
      <c r="D61" s="89">
        <f>D60+1</f>
        <v>6</v>
      </c>
      <c r="E61" s="45">
        <f>E40/$B$61</f>
        <v>112.34233194405637</v>
      </c>
      <c r="F61" s="7" t="s">
        <v>21</v>
      </c>
      <c r="G61" s="90">
        <f>G60+1</f>
        <v>18</v>
      </c>
      <c r="H61" s="49">
        <f>H40/$B$61</f>
        <v>107.78442053276892</v>
      </c>
      <c r="I61" s="47" t="s">
        <v>21</v>
      </c>
      <c r="J61" s="91">
        <f>J60+1</f>
        <v>30</v>
      </c>
      <c r="K61" s="55">
        <f>K40/$B$61</f>
        <v>106.25576716713714</v>
      </c>
      <c r="L61" s="10" t="s">
        <v>21</v>
      </c>
      <c r="M61" s="92">
        <f>M60+1</f>
        <v>42</v>
      </c>
      <c r="N61" s="46">
        <f>N40/$B$61</f>
        <v>103.30598039737059</v>
      </c>
      <c r="O61" s="15" t="s">
        <v>21</v>
      </c>
    </row>
    <row r="62" spans="2:15" x14ac:dyDescent="0.3">
      <c r="B62" s="94">
        <v>3.5</v>
      </c>
      <c r="C62" s="88">
        <v>1.5</v>
      </c>
      <c r="D62" s="89">
        <f t="shared" ref="D62:D63" si="16">D61+1</f>
        <v>7</v>
      </c>
      <c r="E62" s="45">
        <f>E41/$B$62</f>
        <v>92.29820694795653</v>
      </c>
      <c r="F62" s="7" t="s">
        <v>21</v>
      </c>
      <c r="G62" s="90">
        <f t="shared" ref="G62:G63" si="17">G61+1</f>
        <v>19</v>
      </c>
      <c r="H62" s="49">
        <f>H41/$B$62</f>
        <v>87.740295536669095</v>
      </c>
      <c r="I62" s="47" t="s">
        <v>21</v>
      </c>
      <c r="J62" s="91">
        <f t="shared" ref="J62:J63" si="18">J61+1</f>
        <v>31</v>
      </c>
      <c r="K62" s="55">
        <f>K41/$B$62</f>
        <v>86.211642171037298</v>
      </c>
      <c r="L62" s="10" t="s">
        <v>21</v>
      </c>
      <c r="M62" s="92">
        <f t="shared" ref="M62:M63" si="19">M61+1</f>
        <v>43</v>
      </c>
      <c r="N62" s="46">
        <f>N41/$B$62</f>
        <v>67.831516579058317</v>
      </c>
      <c r="O62" s="15" t="s">
        <v>21</v>
      </c>
    </row>
    <row r="63" spans="2:15" x14ac:dyDescent="0.3">
      <c r="B63" s="94">
        <v>3.5</v>
      </c>
      <c r="C63" s="88">
        <v>2</v>
      </c>
      <c r="D63" s="89">
        <f t="shared" si="16"/>
        <v>8</v>
      </c>
      <c r="E63" s="45">
        <f>E42/$B$63</f>
        <v>82.276144449906639</v>
      </c>
      <c r="F63" s="7" t="s">
        <v>21</v>
      </c>
      <c r="G63" s="90">
        <f t="shared" si="17"/>
        <v>20</v>
      </c>
      <c r="H63" s="49">
        <f>H42/$B$63</f>
        <v>77.718233038619204</v>
      </c>
      <c r="I63" s="47" t="s">
        <v>21</v>
      </c>
      <c r="J63" s="91">
        <f t="shared" si="18"/>
        <v>32</v>
      </c>
      <c r="K63" s="55">
        <f>K42/$B$63</f>
        <v>76.189579672987406</v>
      </c>
      <c r="L63" s="10" t="s">
        <v>21</v>
      </c>
      <c r="M63" s="92">
        <f t="shared" si="19"/>
        <v>44</v>
      </c>
      <c r="N63" s="46">
        <f>N42/$B$63</f>
        <v>59.886615076306214</v>
      </c>
      <c r="O63" s="15" t="s">
        <v>21</v>
      </c>
    </row>
    <row r="64" spans="2:15" x14ac:dyDescent="0.3">
      <c r="B64" s="87"/>
      <c r="C64" s="93"/>
      <c r="D64" s="79"/>
      <c r="E64" s="45"/>
      <c r="F64" s="7"/>
      <c r="G64" s="47"/>
      <c r="H64" s="49"/>
      <c r="I64" s="47"/>
      <c r="J64" s="52"/>
      <c r="K64" s="55"/>
      <c r="L64" s="10"/>
      <c r="M64" s="6"/>
      <c r="N64" s="46"/>
      <c r="O64" s="15"/>
    </row>
    <row r="65" spans="2:15" x14ac:dyDescent="0.3">
      <c r="B65" s="94">
        <v>10</v>
      </c>
      <c r="C65" s="88">
        <v>0.5</v>
      </c>
      <c r="D65" s="89">
        <f>D63+1</f>
        <v>9</v>
      </c>
      <c r="E65" s="45">
        <f>E44/$B$65</f>
        <v>52.124228151673847</v>
      </c>
      <c r="F65" s="7" t="s">
        <v>21</v>
      </c>
      <c r="G65" s="90">
        <f>G63+1</f>
        <v>21</v>
      </c>
      <c r="H65" s="49">
        <f>H44/$B$65</f>
        <v>50.528959157723236</v>
      </c>
      <c r="I65" s="47" t="s">
        <v>21</v>
      </c>
      <c r="J65" s="91">
        <f>J63+1</f>
        <v>33</v>
      </c>
      <c r="K65" s="55">
        <f>K44/$B$65</f>
        <v>49.993930479752102</v>
      </c>
      <c r="L65" s="10" t="s">
        <v>21</v>
      </c>
      <c r="M65" s="92">
        <f>M63+1</f>
        <v>45</v>
      </c>
      <c r="N65" s="46">
        <f>N44/$B$65</f>
        <v>48.961505110333817</v>
      </c>
      <c r="O65" s="15" t="s">
        <v>21</v>
      </c>
    </row>
    <row r="66" spans="2:15" x14ac:dyDescent="0.3">
      <c r="B66" s="94">
        <v>10</v>
      </c>
      <c r="C66" s="88">
        <v>1</v>
      </c>
      <c r="D66" s="89">
        <f>D65+1</f>
        <v>10</v>
      </c>
      <c r="E66" s="45">
        <f>E45/$B$66</f>
        <v>34.388763754928227</v>
      </c>
      <c r="F66" s="7" t="s">
        <v>21</v>
      </c>
      <c r="G66" s="90">
        <f>G65+1</f>
        <v>22</v>
      </c>
      <c r="H66" s="49">
        <f>H45/$B$66</f>
        <v>32.793494760977623</v>
      </c>
      <c r="I66" s="47" t="s">
        <v>21</v>
      </c>
      <c r="J66" s="91">
        <f>J65+1</f>
        <v>34</v>
      </c>
      <c r="K66" s="55">
        <f>K45/$B$66</f>
        <v>32.258466083006496</v>
      </c>
      <c r="L66" s="10" t="s">
        <v>21</v>
      </c>
      <c r="M66" s="92">
        <f>M65+1</f>
        <v>46</v>
      </c>
      <c r="N66" s="46">
        <f>N45/$B$66</f>
        <v>31.226040713588208</v>
      </c>
      <c r="O66" s="15" t="s">
        <v>21</v>
      </c>
    </row>
    <row r="67" spans="2:15" x14ac:dyDescent="0.3">
      <c r="B67" s="94">
        <v>10</v>
      </c>
      <c r="C67" s="88">
        <v>1.5</v>
      </c>
      <c r="D67" s="89">
        <f t="shared" ref="D67:D68" si="20">D66+1</f>
        <v>11</v>
      </c>
      <c r="E67" s="45">
        <f>E46/$B$67</f>
        <v>28.476942289346347</v>
      </c>
      <c r="F67" s="7" t="s">
        <v>21</v>
      </c>
      <c r="G67" s="90">
        <f t="shared" ref="G67:G68" si="21">G66+1</f>
        <v>23</v>
      </c>
      <c r="H67" s="49">
        <f>H46/$B$67</f>
        <v>26.881673295395746</v>
      </c>
      <c r="I67" s="47" t="s">
        <v>21</v>
      </c>
      <c r="J67" s="91">
        <f t="shared" ref="J67:J68" si="22">J66+1</f>
        <v>35</v>
      </c>
      <c r="K67" s="55">
        <f>K46/$B$67</f>
        <v>26.346644617424623</v>
      </c>
      <c r="L67" s="10" t="s">
        <v>21</v>
      </c>
      <c r="M67" s="92">
        <f t="shared" ref="M67:M68" si="23">M66+1</f>
        <v>47</v>
      </c>
      <c r="N67" s="46">
        <f>N46/$B$67</f>
        <v>25.314219248006331</v>
      </c>
      <c r="O67" s="15" t="s">
        <v>21</v>
      </c>
    </row>
    <row r="68" spans="2:15" ht="14" thickBot="1" x14ac:dyDescent="0.35">
      <c r="B68" s="95">
        <v>10</v>
      </c>
      <c r="C68" s="96">
        <v>2</v>
      </c>
      <c r="D68" s="97">
        <f t="shared" si="20"/>
        <v>12</v>
      </c>
      <c r="E68" s="70">
        <f>E47/$B$68</f>
        <v>25.521031556555414</v>
      </c>
      <c r="F68" s="69" t="s">
        <v>21</v>
      </c>
      <c r="G68" s="98">
        <f t="shared" si="21"/>
        <v>24</v>
      </c>
      <c r="H68" s="72">
        <f>H47/$B$68</f>
        <v>23.92576256260481</v>
      </c>
      <c r="I68" s="71" t="s">
        <v>21</v>
      </c>
      <c r="J68" s="99">
        <f t="shared" si="22"/>
        <v>36</v>
      </c>
      <c r="K68" s="74">
        <f>K47/$B$68</f>
        <v>23.390733884633683</v>
      </c>
      <c r="L68" s="75" t="s">
        <v>21</v>
      </c>
      <c r="M68" s="100">
        <f t="shared" si="23"/>
        <v>48</v>
      </c>
      <c r="N68" s="76">
        <f>N47/$B$68</f>
        <v>22.358308515215398</v>
      </c>
      <c r="O68" s="77" t="s">
        <v>21</v>
      </c>
    </row>
  </sheetData>
  <mergeCells count="12">
    <mergeCell ref="A24:O24"/>
    <mergeCell ref="B49:O49"/>
    <mergeCell ref="A22:O22"/>
    <mergeCell ref="A17:O18"/>
    <mergeCell ref="A12:O13"/>
    <mergeCell ref="A20:O20"/>
    <mergeCell ref="A2:O3"/>
    <mergeCell ref="A9:O10"/>
    <mergeCell ref="A15:O15"/>
    <mergeCell ref="A5:O5"/>
    <mergeCell ref="A6:O6"/>
    <mergeCell ref="A7:J7"/>
  </mergeCells>
  <hyperlinks>
    <hyperlink ref="D34" location="'1'!A1" display="'1'!A1" xr:uid="{6289AEA2-02B3-4A63-9CDD-2EB4EB727049}"/>
    <hyperlink ref="D35" location="'2'!A1" display="'2'!A1" xr:uid="{81C85B2A-09BB-4E58-845F-71A014DFBD33}"/>
    <hyperlink ref="D36" location="'3'!A1" display="'3'!A1" xr:uid="{EDDEEA01-14EA-48F2-9C5E-7B1550B4B6E7}"/>
    <hyperlink ref="D37" location="'4'!A1" display="'4'!A1" xr:uid="{5E2D01C4-EE54-4860-B51B-21247FCBE5DF}"/>
    <hyperlink ref="D39" location="'5'!A1" display="'5'!A1" xr:uid="{1D05FC10-3D3D-4FD5-856A-5D5B71662B62}"/>
    <hyperlink ref="D40" location="'6'!A1" display="'6'!A1" xr:uid="{1D8E20FF-8577-4F54-8CE5-F510200A76E6}"/>
    <hyperlink ref="D41" location="'7'!A1" display="'7'!A1" xr:uid="{4DDDCBE9-E61E-4A70-81D5-A63A39BDC3BF}"/>
    <hyperlink ref="D42" location="'8'!A1" display="'8'!A1" xr:uid="{9C31787C-7D3E-47AE-8462-6BC8A86C14F6}"/>
    <hyperlink ref="D44" location="'9'!A1" display="'9'!A1" xr:uid="{8A0DF289-3A9A-446D-88BB-315DF498E47C}"/>
    <hyperlink ref="D45" location="'10'!A1" display="'10'!A1" xr:uid="{D3A18E60-4234-422A-BF38-8492CB5031A7}"/>
    <hyperlink ref="D46" location="'11'!A1" display="'11'!A1" xr:uid="{0AAB489C-FF54-4BCC-9D1F-5914478B9AEB}"/>
    <hyperlink ref="D47" location="'12'!A1" display="'12'!A1" xr:uid="{66056A6E-50D5-492C-8086-16A453B59756}"/>
    <hyperlink ref="G34" location="'13'!A1" display="'13'!A1" xr:uid="{A7FC8DEF-9CF1-44D4-871B-733BFEC279FE}"/>
    <hyperlink ref="G35" location="'14'!A1" display="'14'!A1" xr:uid="{98AA9536-7B0D-4D42-B5D1-56359C0C417B}"/>
    <hyperlink ref="G36" location="'15'!A1" display="'15'!A1" xr:uid="{67B042D3-62DB-461C-8B56-F3D1FA4EC518}"/>
    <hyperlink ref="G37" location="'16'!A1" display="'16'!A1" xr:uid="{E589B14D-7A7B-4C76-890A-FFD0E0850573}"/>
    <hyperlink ref="G39" location="'17'!A1" display="'17'!A1" xr:uid="{D3DE1364-889C-4EE3-B284-2387B1DD3219}"/>
    <hyperlink ref="G40" location="'18'!A1" display="'18'!A1" xr:uid="{7AAAFC4A-90DD-45D4-9A92-DBFE69F1BDA1}"/>
    <hyperlink ref="G41" location="'19'!A1" display="'19'!A1" xr:uid="{32E7CB54-D825-485A-A09E-DBEE2895FDB2}"/>
    <hyperlink ref="G42" location="'20'!A1" display="'20'!A1" xr:uid="{0CACB1B9-43C5-44D9-BF7B-BCF0556ADD1F}"/>
    <hyperlink ref="G44" location="'21'!A1" display="'21'!A1" xr:uid="{EFFD1160-30D1-4B3B-A41A-F91A467A196D}"/>
    <hyperlink ref="G45" location="'22'!A1" display="'22'!A1" xr:uid="{6BDC4B13-4A35-48CF-8B2E-0606724E2E78}"/>
    <hyperlink ref="G46" location="'23'!A1" display="'23'!A1" xr:uid="{D2EEEDD6-90EC-4D2E-9D4F-8D87426B63F1}"/>
    <hyperlink ref="G47" location="'24'!A1" display="'24'!A1" xr:uid="{F557357F-F481-4BBE-B197-63DA01AAD39E}"/>
    <hyperlink ref="J34" location="'25'!A1" display="'25'!A1" xr:uid="{FBD8146F-9BB6-4A00-BB1B-C53AB1EAF471}"/>
    <hyperlink ref="J35" location="'26'!A1" display="'26'!A1" xr:uid="{4A0DB247-F38D-4FA6-875A-E45EDCA9A836}"/>
    <hyperlink ref="J36" location="'27'!A1" display="'27'!A1" xr:uid="{F4C909F3-9731-465E-923C-BDFE94AFFEE6}"/>
    <hyperlink ref="J37" location="'28'!A1" display="'28'!A1" xr:uid="{926C484C-91BF-49EB-9391-B0024F3B3918}"/>
    <hyperlink ref="J39" location="'29'!A1" display="'29'!A1" xr:uid="{B39FF879-C41D-4AF4-B920-EB7543ADE470}"/>
    <hyperlink ref="J40" location="'30'!A1" display="'30'!A1" xr:uid="{9CB11CBE-01F4-4F89-96A8-A91637F66F00}"/>
    <hyperlink ref="J41" location="'31'!A1" display="'31'!A1" xr:uid="{FC8D037F-3538-45D9-B9A2-814313548A37}"/>
    <hyperlink ref="J42" location="'32'!A1" display="'32'!A1" xr:uid="{1BED033F-295B-4B3D-89B0-633709E7F2AB}"/>
    <hyperlink ref="J44" location="'33'!A1" display="'33'!A1" xr:uid="{0FB9A0E2-67CC-43B3-AB84-066FF0461D02}"/>
    <hyperlink ref="J45" location="'34'!A1" display="'34'!A1" xr:uid="{2AFAF3EB-D8FE-4D90-AD9E-FE19EE7F0E4B}"/>
    <hyperlink ref="J46" location="'35'!A1" display="'35'!A1" xr:uid="{9A73574A-4D2B-45BC-8795-9915AEC07BBC}"/>
    <hyperlink ref="J47" location="'36'!A1" display="'36'!A1" xr:uid="{2120048B-B925-46DC-B78C-4CFBDECF6D81}"/>
    <hyperlink ref="M34" location="'37'!A1" display="'37'!A1" xr:uid="{8D4ABABA-1FB8-461A-977B-3132AA135110}"/>
    <hyperlink ref="M35" location="'38'!A1" display="'38'!A1" xr:uid="{8AD273AD-9730-4A89-93B4-AF0D704A5046}"/>
    <hyperlink ref="M36" location="'39'!A1" display="'39'!A1" xr:uid="{D278BC58-D80F-4D89-B8C8-6CFA0105F1ED}"/>
    <hyperlink ref="M37" location="'40'!A1" display="'40'!A1" xr:uid="{B389FA1C-FA23-46F1-A45E-2C335C6FB757}"/>
    <hyperlink ref="M39" location="'41'!A1" display="'41'!A1" xr:uid="{A4536CA2-A210-40B7-A1E4-C5CD8A8F38EE}"/>
    <hyperlink ref="M40" location="'42'!A1" display="'42'!A1" xr:uid="{EEBBFEF9-65BE-4E0F-9705-286A5B2B5D46}"/>
    <hyperlink ref="M41" location="'43'!A1" display="'43'!A1" xr:uid="{A1CB25B8-48A7-4DF3-93DD-24588824D361}"/>
    <hyperlink ref="M42" location="'44'!A1" display="'44'!A1" xr:uid="{2BC55CC3-6C02-4656-8A49-C0CA26C45FB4}"/>
    <hyperlink ref="M44" location="'45'!A1" display="'45'!A1" xr:uid="{FEE0E95F-63D5-4D7B-B185-6DBA805E986B}"/>
    <hyperlink ref="M45" location="'46'!A1" display="'46'!A1" xr:uid="{EF3B5701-999F-4692-B495-D62FDF223FE7}"/>
    <hyperlink ref="M46" location="'47'!A1" display="'47'!A1" xr:uid="{1573D3A4-8D41-418F-8944-FC6522DB2155}"/>
    <hyperlink ref="M47" location="'48'!A1" display="'48'!A1" xr:uid="{25DF657E-3DC7-4D8B-B66C-6C1BE3712F36}"/>
    <hyperlink ref="D55" location="'1'!A1" display="'1'!A1" xr:uid="{50A085B7-79A4-42F7-ACA2-29E7E7FFE728}"/>
    <hyperlink ref="D56" location="'2'!A1" display="'2'!A1" xr:uid="{15CBE71F-721B-447C-96EA-B82999773BB4}"/>
    <hyperlink ref="D57" location="'3'!A1" display="'3'!A1" xr:uid="{1BD12A88-390D-4DD5-8EA7-1D2F70DE1D0A}"/>
    <hyperlink ref="D58" location="'4'!A1" display="'4'!A1" xr:uid="{1593F074-2E5C-4EBE-85DA-CD7E7F371C07}"/>
    <hyperlink ref="D60" location="'5'!A1" display="'5'!A1" xr:uid="{62D9ED01-7BA5-4C6A-B70E-EE44E72BEE6F}"/>
    <hyperlink ref="D61" location="'6'!A1" display="'6'!A1" xr:uid="{7DBBB0A1-1906-452C-AAFB-F5F05DFBEC84}"/>
    <hyperlink ref="D62" location="'7'!A1" display="'7'!A1" xr:uid="{E6A69AEA-6F6A-4663-BC1B-20FBB924E555}"/>
    <hyperlink ref="D63" location="'8'!A1" display="'8'!A1" xr:uid="{79596628-198A-4AB2-8BC4-A32E172A73F1}"/>
    <hyperlink ref="D65" location="'9'!A1" display="'9'!A1" xr:uid="{BEFF5B48-45FF-4C56-B667-783FE0A1C6E4}"/>
    <hyperlink ref="D66" location="'10'!A1" display="'10'!A1" xr:uid="{C2C482C8-3452-4C39-A859-903C7BEE3D41}"/>
    <hyperlink ref="D67" location="'11'!A1" display="'11'!A1" xr:uid="{F9526189-8190-405A-94BF-116BD06E5260}"/>
    <hyperlink ref="D68" location="'12'!A1" display="'12'!A1" xr:uid="{EB47E35D-0F9B-4B8E-B0AE-D0D6ED09D1EB}"/>
    <hyperlink ref="G55" location="'13'!A1" display="'13'!A1" xr:uid="{9B00B3CA-1764-4271-8C9F-540C5A92189C}"/>
    <hyperlink ref="G56" location="'14'!A1" display="'14'!A1" xr:uid="{039B587B-686C-4820-B659-60D5D2765AD4}"/>
    <hyperlink ref="G57" location="'15'!A1" display="'15'!A1" xr:uid="{F22595EC-86CD-4275-AADA-7A056C1AE7E3}"/>
    <hyperlink ref="G58" location="'16'!A1" display="'16'!A1" xr:uid="{C18354D2-F043-4BA8-B7FC-6B9D5D3DF250}"/>
    <hyperlink ref="G60" location="'17'!A1" display="'17'!A1" xr:uid="{B7B4FFD1-669F-457B-BD82-DAF3386C330D}"/>
    <hyperlink ref="G61" location="'18'!A1" display="'18'!A1" xr:uid="{3B1973CC-04FC-4326-B300-4BB8B1EBFFAA}"/>
    <hyperlink ref="G62" location="'19'!A1" display="'19'!A1" xr:uid="{48270DA7-EA0B-47DD-8304-24052376CCB7}"/>
    <hyperlink ref="G63" location="'20'!A1" display="'20'!A1" xr:uid="{A4E8D897-D7A7-470F-AA5D-64BDBAFD198F}"/>
    <hyperlink ref="G65" location="'21'!A1" display="'21'!A1" xr:uid="{834209A1-B5E4-4A80-899C-19259535CBAC}"/>
    <hyperlink ref="G66" location="'22'!A1" display="'22'!A1" xr:uid="{4545A1E6-28A4-4DFB-964B-F099219FC7A5}"/>
    <hyperlink ref="G67" location="'23'!A1" display="'23'!A1" xr:uid="{AD24B44A-8FF6-45B4-BD76-39584E53EED6}"/>
    <hyperlink ref="G68" location="'24'!A1" display="'24'!A1" xr:uid="{8D4A4B81-8C42-4847-A323-59DBD59B1738}"/>
    <hyperlink ref="J55" location="'25'!A1" display="'25'!A1" xr:uid="{3675512F-3A7C-4808-90F4-48A06D061EBB}"/>
    <hyperlink ref="J56" location="'26'!A1" display="'26'!A1" xr:uid="{9F9D8C62-F0F2-4A8A-91E6-6224B48B3581}"/>
    <hyperlink ref="J57" location="'27'!A1" display="'27'!A1" xr:uid="{40790937-6565-4294-B74F-2D14CFE658D0}"/>
    <hyperlink ref="J58" location="'28'!A1" display="'28'!A1" xr:uid="{964D4025-173E-4165-952E-B2DB0F10F385}"/>
    <hyperlink ref="J60" location="'29'!A1" display="'29'!A1" xr:uid="{F4711BF7-194A-4574-8188-5B319EE64BC1}"/>
    <hyperlink ref="J61" location="'30'!A1" display="'30'!A1" xr:uid="{64B2EB96-7FB6-4219-A344-D69CCBF4AF5E}"/>
    <hyperlink ref="J62" location="'31'!A1" display="'31'!A1" xr:uid="{1154F7D1-9E63-43EF-8ECD-B06E7370E9FE}"/>
    <hyperlink ref="J63" location="'32'!A1" display="'32'!A1" xr:uid="{45C7E262-11A0-4FBB-83A4-C43034AD0532}"/>
    <hyperlink ref="J65" location="'33'!A1" display="'33'!A1" xr:uid="{46360D6F-BFEF-4797-9680-3D9219B0CFBD}"/>
    <hyperlink ref="J66" location="'34'!A1" display="'34'!A1" xr:uid="{49D79EAE-5CB4-422E-9C71-EC17BF66BA78}"/>
    <hyperlink ref="J67" location="'35'!A1" display="'35'!A1" xr:uid="{DE3F51C7-4EDC-4440-B3D3-8BA291C31B1B}"/>
    <hyperlink ref="J68" location="'36'!A1" display="'36'!A1" xr:uid="{32F1EC42-EA46-49F6-B906-09300261D36C}"/>
    <hyperlink ref="M55" location="'37'!A1" display="'37'!A1" xr:uid="{FBDAEE65-7DCA-4B5B-9612-CDCA08A6E69E}"/>
    <hyperlink ref="M56" location="'38'!A1" display="'38'!A1" xr:uid="{2F03F54C-9D70-46F6-800A-78FEA0CE197B}"/>
    <hyperlink ref="M57" location="'39'!A1" display="'39'!A1" xr:uid="{033BC72A-266B-44CD-8CCC-E285B5ED6CB4}"/>
    <hyperlink ref="M58" location="'40'!A1" display="'40'!A1" xr:uid="{F85B0C05-D787-4570-AD65-08E195E5CC1D}"/>
    <hyperlink ref="M60" location="'41'!A1" display="'41'!A1" xr:uid="{EAA82B10-FC9A-42C5-9F38-0C9BBE50CCD6}"/>
    <hyperlink ref="M61" location="'42'!A1" display="'42'!A1" xr:uid="{766C2EF5-0D86-4FF4-9E59-9EC16DDF9E9C}"/>
    <hyperlink ref="M62" location="'43'!A1" display="'43'!A1" xr:uid="{79E1175D-ACBB-4558-9283-C38E7A7FB2AA}"/>
    <hyperlink ref="M63" location="'44'!A1" display="'44'!A1" xr:uid="{A93E083A-8208-45BC-A9E1-DE8B235A2364}"/>
    <hyperlink ref="M65" location="'45'!A1" display="'45'!A1" xr:uid="{375E827D-2A67-4795-BBF1-6F0361FC7F7C}"/>
    <hyperlink ref="M66" location="'46'!A1" display="'46'!A1" xr:uid="{796129D2-AD0A-4662-B497-3191A3675530}"/>
    <hyperlink ref="M67" location="'47'!A1" display="'47'!A1" xr:uid="{2C45B2BA-0F10-425B-A81B-A008A755982A}"/>
    <hyperlink ref="M68" location="'48'!A1" display="'48'!A1" xr:uid="{A6EAAA25-E022-485B-ABE0-A910FE0075C7}"/>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FF0000"/>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11" t="s">
        <v>65</v>
      </c>
      <c r="B1" s="112"/>
      <c r="C1" s="112"/>
      <c r="D1" s="112"/>
      <c r="E1" s="112"/>
      <c r="F1" s="112"/>
      <c r="G1" s="112"/>
      <c r="H1" s="112"/>
      <c r="I1" s="112"/>
      <c r="J1" s="112"/>
      <c r="K1" s="113"/>
    </row>
    <row r="3" spans="1:11" x14ac:dyDescent="0.3">
      <c r="A3" t="s">
        <v>23</v>
      </c>
      <c r="D3" s="27">
        <v>2014</v>
      </c>
      <c r="E3" t="s">
        <v>24</v>
      </c>
    </row>
    <row r="6" spans="1:11" x14ac:dyDescent="0.3">
      <c r="A6" s="117" t="s">
        <v>25</v>
      </c>
      <c r="B6" s="118"/>
      <c r="C6" s="53">
        <f>'Samle ark'!B44</f>
        <v>10</v>
      </c>
      <c r="D6" s="117" t="s">
        <v>26</v>
      </c>
      <c r="E6" s="118"/>
      <c r="F6" s="53">
        <f>'Samle ark'!C44</f>
        <v>0.5</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169.1</v>
      </c>
      <c r="K11" s="40">
        <f>J11*(VLOOKUP(OpdateretÅrstal,Prislistetillæg!$A$4:$C$61,3,FALSE)/VLOOKUP(Produktionsår,Prislistetillæg!$A$5:$C$61,3,FALSE))</f>
        <v>276.67690961748434</v>
      </c>
    </row>
    <row r="12" spans="1:11" ht="24.75" customHeight="1" x14ac:dyDescent="0.3">
      <c r="B12" s="18" t="s">
        <v>36</v>
      </c>
      <c r="C12" s="125" t="s">
        <v>37</v>
      </c>
      <c r="D12" s="125"/>
      <c r="E12" s="125"/>
      <c r="F12" s="125"/>
      <c r="G12" s="125"/>
      <c r="H12" s="125"/>
      <c r="I12" s="20">
        <v>7.33</v>
      </c>
      <c r="J12" s="29">
        <f>($C$6*$F$6)*I12</f>
        <v>36.65</v>
      </c>
      <c r="K12" s="40">
        <f>J12*(VLOOKUP(OpdateretÅrstal,Prislistetillæg!$A$4:$C$61,3,FALSE)/VLOOKUP(Produktionsår,Prislistetillæg!$A$5:$C$61,3,FALSE))</f>
        <v>59.965752439271441</v>
      </c>
    </row>
    <row r="13" spans="1:11" x14ac:dyDescent="0.3">
      <c r="B13" s="18" t="s">
        <v>38</v>
      </c>
      <c r="C13" s="125" t="s">
        <v>39</v>
      </c>
      <c r="D13" s="125"/>
      <c r="E13" s="125"/>
      <c r="F13" s="125"/>
      <c r="G13" s="125"/>
      <c r="H13" s="125"/>
      <c r="I13" s="20">
        <v>18.29</v>
      </c>
      <c r="J13" s="30">
        <f>($C$6*$F$6)*2*I13</f>
        <v>182.89999999999998</v>
      </c>
      <c r="K13" s="40">
        <f>J13*(VLOOKUP(OpdateretÅrstal,Prislistetillæg!$A$4:$C$61,3,FALSE)/VLOOKUP(Produktionsår,Prislistetillæg!$A$5:$C$61,3,FALSE))</f>
        <v>299.2561015318621</v>
      </c>
    </row>
    <row r="14" spans="1:11" ht="25.5" customHeight="1" x14ac:dyDescent="0.3">
      <c r="B14" s="18" t="s">
        <v>40</v>
      </c>
      <c r="C14" s="125" t="s">
        <v>41</v>
      </c>
      <c r="D14" s="125"/>
      <c r="E14" s="125"/>
      <c r="F14" s="125"/>
      <c r="G14" s="125"/>
      <c r="H14" s="125"/>
      <c r="I14" s="20">
        <v>9.36</v>
      </c>
      <c r="J14" s="30">
        <f>($C$6*$F$6)*2*I14</f>
        <v>93.6</v>
      </c>
      <c r="K14" s="40">
        <f>J14*(VLOOKUP(OpdateretÅrstal,Prislistetillæg!$A$4:$C$61,3,FALSE)/VLOOKUP(Produktionsår,Prislistetillæg!$A$5:$C$61,3,FALSE))</f>
        <v>153.14582341925802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250.25</v>
      </c>
      <c r="K18" s="40" t="e">
        <f>J18*(VLOOKUP(YEAR('Samle ark'!$O$1),Prislistetillæg!$A$4:$C$61,3,FALSE)/VLOOKUP($D$3,Prislistetillæg!$A$5:$C$61,3,FALSE))</f>
        <v>#N/A</v>
      </c>
    </row>
    <row r="19" spans="1:11" ht="26.25" customHeight="1" x14ac:dyDescent="0.3">
      <c r="B19" s="18" t="s">
        <v>46</v>
      </c>
      <c r="C19" s="129" t="s">
        <v>47</v>
      </c>
      <c r="D19" s="129"/>
      <c r="E19" s="129"/>
      <c r="F19" s="129"/>
      <c r="G19" s="129"/>
      <c r="H19" s="129"/>
      <c r="I19" s="20">
        <v>3.91</v>
      </c>
      <c r="J19" s="41">
        <f>((2*F6)+C6)*I19</f>
        <v>43.010000000000005</v>
      </c>
      <c r="K19" s="40">
        <f>J19*(VLOOKUP(OpdateretÅrstal,Prislistetillæg!$A$4:$C$61,3,FALSE)/VLOOKUP(Produktionsår,Prislistetillæg!$A$5:$C$61,3,FALSE))</f>
        <v>70.371814799810778</v>
      </c>
    </row>
    <row r="20" spans="1:11" ht="12.75" customHeight="1" x14ac:dyDescent="0.3">
      <c r="B20" s="18"/>
      <c r="C20" s="130"/>
      <c r="D20" s="131"/>
      <c r="E20" s="131"/>
      <c r="F20" s="131"/>
      <c r="G20" s="131"/>
      <c r="H20" s="132"/>
      <c r="I20" s="19"/>
      <c r="J20" s="31"/>
      <c r="K20" s="37"/>
    </row>
    <row r="21" spans="1:11" ht="12.75" customHeight="1" x14ac:dyDescent="0.3">
      <c r="B21" s="18"/>
      <c r="C21" s="130" t="s">
        <v>48</v>
      </c>
      <c r="D21" s="131"/>
      <c r="E21" s="131"/>
      <c r="F21" s="131"/>
      <c r="G21" s="131"/>
      <c r="H21" s="132"/>
      <c r="I21" s="20"/>
      <c r="J21" s="29">
        <f>SUM(J11:J19)</f>
        <v>1592.8700000000001</v>
      </c>
      <c r="K21" s="38">
        <f>J21*(VLOOKUP(OpdateretÅrstal,Prislistetillæg!$A$4:$C$61,3,FALSE)/VLOOKUP(Produktionsår,Prislistetillæg!$A$5:$C$61,3,FALSE))</f>
        <v>2606.2114075836921</v>
      </c>
    </row>
    <row r="22" spans="1:11" ht="12.75" customHeight="1" x14ac:dyDescent="0.3">
      <c r="B22" s="18"/>
      <c r="C22" s="126"/>
      <c r="D22" s="127"/>
      <c r="E22" s="127"/>
      <c r="F22" s="127"/>
      <c r="G22" s="127"/>
      <c r="H22" s="128"/>
      <c r="I22" s="20"/>
      <c r="K22" s="37"/>
    </row>
    <row r="23" spans="1:11" ht="13.5" customHeight="1" thickBot="1" x14ac:dyDescent="0.35">
      <c r="B23" s="23"/>
      <c r="C23" s="133" t="s">
        <v>49</v>
      </c>
      <c r="D23" s="134"/>
      <c r="E23" s="134"/>
      <c r="F23" s="134"/>
      <c r="G23" s="134"/>
      <c r="H23" s="135"/>
      <c r="I23" s="24"/>
      <c r="J23" s="32">
        <f>J21/(C6*F6)</f>
        <v>318.57400000000001</v>
      </c>
      <c r="K23" s="39">
        <f>J23*(VLOOKUP(OpdateretÅrstal,Prislistetillæg!$A$4:$C$61,3,FALSE)/VLOOKUP(Produktionsår,Prislistetillæg!$A$5:$C$61,3,FALSE))</f>
        <v>521.24228151673844</v>
      </c>
    </row>
    <row r="25" spans="1:11" x14ac:dyDescent="0.3">
      <c r="A25" t="s">
        <v>50</v>
      </c>
    </row>
    <row r="26" spans="1:11" x14ac:dyDescent="0.3">
      <c r="A26" t="s">
        <v>60</v>
      </c>
    </row>
    <row r="27" spans="1:11" x14ac:dyDescent="0.3">
      <c r="A27" t="s">
        <v>51</v>
      </c>
    </row>
    <row r="30" spans="1:11" x14ac:dyDescent="0.3">
      <c r="A30" t="s">
        <v>61</v>
      </c>
    </row>
  </sheetData>
  <mergeCells count="19">
    <mergeCell ref="C16:H16"/>
    <mergeCell ref="A1:K1"/>
    <mergeCell ref="A6:B6"/>
    <mergeCell ref="D6:E6"/>
    <mergeCell ref="G6:I6"/>
    <mergeCell ref="C10:H10"/>
    <mergeCell ref="C11:H11"/>
    <mergeCell ref="C12:H12"/>
    <mergeCell ref="C13:H13"/>
    <mergeCell ref="C14:H14"/>
    <mergeCell ref="C15:H15"/>
    <mergeCell ref="C9:H9"/>
    <mergeCell ref="C21:H21"/>
    <mergeCell ref="C22:H22"/>
    <mergeCell ref="C23:H23"/>
    <mergeCell ref="C17:H17"/>
    <mergeCell ref="C19:H19"/>
    <mergeCell ref="C20:H20"/>
    <mergeCell ref="C18:H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FF0000"/>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11" t="s">
        <v>66</v>
      </c>
      <c r="B1" s="112"/>
      <c r="C1" s="112"/>
      <c r="D1" s="112"/>
      <c r="E1" s="112"/>
      <c r="F1" s="112"/>
      <c r="G1" s="112"/>
      <c r="H1" s="112"/>
      <c r="I1" s="112"/>
      <c r="J1" s="112"/>
      <c r="K1" s="113"/>
    </row>
    <row r="3" spans="1:11" x14ac:dyDescent="0.3">
      <c r="A3" t="s">
        <v>23</v>
      </c>
      <c r="D3" s="27">
        <v>2014</v>
      </c>
      <c r="E3" t="s">
        <v>24</v>
      </c>
    </row>
    <row r="6" spans="1:11" x14ac:dyDescent="0.3">
      <c r="A6" s="117" t="s">
        <v>25</v>
      </c>
      <c r="B6" s="118"/>
      <c r="C6" s="53">
        <f>'Samle ark'!B45</f>
        <v>10</v>
      </c>
      <c r="D6" s="117" t="s">
        <v>26</v>
      </c>
      <c r="E6" s="118"/>
      <c r="F6" s="53">
        <f>'Samle ark'!C45</f>
        <v>1</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338.2</v>
      </c>
      <c r="K11" s="40">
        <f>J11*(VLOOKUP(OpdateretÅrstal,Prislistetillæg!$A$4:$C$61,3,FALSE)/VLOOKUP(Produktionsår,Prislistetillæg!$A$5:$C$61,3,FALSE))</f>
        <v>553.35381923496868</v>
      </c>
    </row>
    <row r="12" spans="1:11" ht="25.5" customHeight="1" x14ac:dyDescent="0.3">
      <c r="B12" s="18" t="s">
        <v>36</v>
      </c>
      <c r="C12" s="125" t="s">
        <v>37</v>
      </c>
      <c r="D12" s="125"/>
      <c r="E12" s="125"/>
      <c r="F12" s="125"/>
      <c r="G12" s="125"/>
      <c r="H12" s="125"/>
      <c r="I12" s="20">
        <v>7.33</v>
      </c>
      <c r="J12" s="29">
        <f>($C$6*$F$6)*I12</f>
        <v>73.3</v>
      </c>
      <c r="K12" s="40">
        <f>J12*(VLOOKUP(OpdateretÅrstal,Prislistetillæg!$A$4:$C$61,3,FALSE)/VLOOKUP(Produktionsår,Prislistetillæg!$A$5:$C$61,3,FALSE))</f>
        <v>119.93150487854288</v>
      </c>
    </row>
    <row r="13" spans="1:11" x14ac:dyDescent="0.3">
      <c r="B13" s="18" t="s">
        <v>38</v>
      </c>
      <c r="C13" s="125" t="s">
        <v>39</v>
      </c>
      <c r="D13" s="125"/>
      <c r="E13" s="125"/>
      <c r="F13" s="125"/>
      <c r="G13" s="125"/>
      <c r="H13" s="125"/>
      <c r="I13" s="20">
        <v>18.29</v>
      </c>
      <c r="J13" s="30">
        <f>($C$6*$F$6)*2*I13</f>
        <v>365.79999999999995</v>
      </c>
      <c r="K13" s="40">
        <f>J13*(VLOOKUP(OpdateretÅrstal,Prislistetillæg!$A$4:$C$61,3,FALSE)/VLOOKUP(Produktionsår,Prislistetillæg!$A$5:$C$61,3,FALSE))</f>
        <v>598.5122030637242</v>
      </c>
    </row>
    <row r="14" spans="1:11" ht="24.75" customHeight="1" x14ac:dyDescent="0.3">
      <c r="B14" s="18" t="s">
        <v>40</v>
      </c>
      <c r="C14" s="125" t="s">
        <v>41</v>
      </c>
      <c r="D14" s="125"/>
      <c r="E14" s="125"/>
      <c r="F14" s="125"/>
      <c r="G14" s="125"/>
      <c r="H14" s="125"/>
      <c r="I14" s="20">
        <v>9.36</v>
      </c>
      <c r="J14" s="30">
        <f>($C$6*$F$6)*2*I14</f>
        <v>187.2</v>
      </c>
      <c r="K14" s="40">
        <f>J14*(VLOOKUP(OpdateretÅrstal,Prislistetillæg!$A$4:$C$61,3,FALSE)/VLOOKUP(Produktionsår,Prislistetillæg!$A$5:$C$61,3,FALSE))</f>
        <v>306.29164683851604</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273</v>
      </c>
      <c r="K18" s="40" t="e">
        <f>J18*(VLOOKUP(YEAR('Samle ark'!$O$1),Prislistetillæg!$A$4:$C$61,3,FALSE)/VLOOKUP($D$3,Prislistetillæg!$A$5:$C$61,3,FALSE))</f>
        <v>#N/A</v>
      </c>
    </row>
    <row r="19" spans="1:11" ht="24" customHeight="1" x14ac:dyDescent="0.3">
      <c r="B19" s="18" t="s">
        <v>46</v>
      </c>
      <c r="C19" s="129" t="s">
        <v>47</v>
      </c>
      <c r="D19" s="129"/>
      <c r="E19" s="129"/>
      <c r="F19" s="129"/>
      <c r="G19" s="129"/>
      <c r="H19" s="129"/>
      <c r="I19" s="20">
        <v>3.91</v>
      </c>
      <c r="J19" s="41">
        <f>((2*F6)+C6)*I19</f>
        <v>46.92</v>
      </c>
      <c r="K19" s="40">
        <f>J19*(VLOOKUP(OpdateretÅrstal,Prislistetillæg!$A$4:$C$61,3,FALSE)/VLOOKUP(Produktionsår,Prislistetillæg!$A$5:$C$61,3,FALSE))</f>
        <v>76.769252508884477</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2101.7800000000002</v>
      </c>
      <c r="K21" s="38">
        <f>J21*(VLOOKUP(OpdateretÅrstal,Prislistetillæg!$A$4:$C$61,3,FALSE)/VLOOKUP(Produktionsår,Prislistetillæg!$A$5:$C$61,3,FALSE))</f>
        <v>3438.8763754928227</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210.17800000000003</v>
      </c>
      <c r="K23" s="39">
        <f>J23*(VLOOKUP(OpdateretÅrstal,Prislistetillæg!$A$4:$C$61,3,FALSE)/VLOOKUP(Produktionsår,Prislistetillæg!$A$5:$C$61,3,FALSE))</f>
        <v>343.88763754928226</v>
      </c>
    </row>
    <row r="25" spans="1:11" x14ac:dyDescent="0.3">
      <c r="A25" t="s">
        <v>50</v>
      </c>
    </row>
    <row r="26" spans="1:11" x14ac:dyDescent="0.3">
      <c r="A26" t="s">
        <v>60</v>
      </c>
    </row>
    <row r="27" spans="1:11" x14ac:dyDescent="0.3">
      <c r="A27" t="s">
        <v>51</v>
      </c>
    </row>
    <row r="30" spans="1:11" x14ac:dyDescent="0.3">
      <c r="A30" t="s">
        <v>61</v>
      </c>
    </row>
  </sheetData>
  <mergeCells count="19">
    <mergeCell ref="C16:H16"/>
    <mergeCell ref="A1:K1"/>
    <mergeCell ref="A6:B6"/>
    <mergeCell ref="D6:E6"/>
    <mergeCell ref="G6:I6"/>
    <mergeCell ref="C10:H10"/>
    <mergeCell ref="C11:H11"/>
    <mergeCell ref="C12:H12"/>
    <mergeCell ref="C13:H13"/>
    <mergeCell ref="C14:H14"/>
    <mergeCell ref="C15:H15"/>
    <mergeCell ref="C9:H9"/>
    <mergeCell ref="C21:H21"/>
    <mergeCell ref="C22:H22"/>
    <mergeCell ref="C23:H23"/>
    <mergeCell ref="C17:H17"/>
    <mergeCell ref="C19:H19"/>
    <mergeCell ref="C20:H20"/>
    <mergeCell ref="C18:H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rgb="FFFF0000"/>
  </sheetPr>
  <dimension ref="A1:K30"/>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11" t="s">
        <v>67</v>
      </c>
      <c r="B1" s="112"/>
      <c r="C1" s="112"/>
      <c r="D1" s="112"/>
      <c r="E1" s="112"/>
      <c r="F1" s="112"/>
      <c r="G1" s="112"/>
      <c r="H1" s="112"/>
      <c r="I1" s="112"/>
      <c r="J1" s="112"/>
      <c r="K1" s="113"/>
    </row>
    <row r="3" spans="1:11" x14ac:dyDescent="0.3">
      <c r="A3" t="s">
        <v>23</v>
      </c>
      <c r="D3" s="27">
        <v>2014</v>
      </c>
      <c r="E3" t="s">
        <v>24</v>
      </c>
    </row>
    <row r="6" spans="1:11" x14ac:dyDescent="0.3">
      <c r="A6" s="117" t="s">
        <v>25</v>
      </c>
      <c r="B6" s="118"/>
      <c r="C6" s="53">
        <f>'Samle ark'!B46</f>
        <v>10</v>
      </c>
      <c r="D6" s="117" t="s">
        <v>26</v>
      </c>
      <c r="E6" s="118"/>
      <c r="F6" s="53">
        <f>'Samle ark'!C46</f>
        <v>1.5</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507.3</v>
      </c>
      <c r="K11" s="40">
        <f>J11*(VLOOKUP(OpdateretÅrstal,Prislistetillæg!$A$4:$C$61,3,FALSE)/VLOOKUP(Produktionsår,Prislistetillæg!$A$5:$C$61,3,FALSE))</f>
        <v>830.03072885245308</v>
      </c>
    </row>
    <row r="12" spans="1:11" ht="24.75" customHeight="1" x14ac:dyDescent="0.3">
      <c r="B12" s="18" t="s">
        <v>36</v>
      </c>
      <c r="C12" s="125" t="s">
        <v>37</v>
      </c>
      <c r="D12" s="125"/>
      <c r="E12" s="125"/>
      <c r="F12" s="125"/>
      <c r="G12" s="125"/>
      <c r="H12" s="125"/>
      <c r="I12" s="20">
        <v>7.33</v>
      </c>
      <c r="J12" s="29">
        <f>($C$6*$F$6)*I12</f>
        <v>109.95</v>
      </c>
      <c r="K12" s="40">
        <f>J12*(VLOOKUP(OpdateretÅrstal,Prislistetillæg!$A$4:$C$61,3,FALSE)/VLOOKUP(Produktionsår,Prislistetillæg!$A$5:$C$61,3,FALSE))</f>
        <v>179.89725731781434</v>
      </c>
    </row>
    <row r="13" spans="1:11" x14ac:dyDescent="0.3">
      <c r="B13" s="18" t="s">
        <v>38</v>
      </c>
      <c r="C13" s="125" t="s">
        <v>39</v>
      </c>
      <c r="D13" s="125"/>
      <c r="E13" s="125"/>
      <c r="F13" s="125"/>
      <c r="G13" s="125"/>
      <c r="H13" s="125"/>
      <c r="I13" s="20">
        <v>18.29</v>
      </c>
      <c r="J13" s="30">
        <f>($C$6*$F$6)*2*I13</f>
        <v>548.69999999999993</v>
      </c>
      <c r="K13" s="40">
        <f>J13*(VLOOKUP(OpdateretÅrstal,Prislistetillæg!$A$4:$C$61,3,FALSE)/VLOOKUP(Produktionsår,Prislistetillæg!$A$5:$C$61,3,FALSE))</f>
        <v>897.7683045955863</v>
      </c>
    </row>
    <row r="14" spans="1:11" ht="26.25" customHeight="1" x14ac:dyDescent="0.3">
      <c r="B14" s="18" t="s">
        <v>40</v>
      </c>
      <c r="C14" s="125" t="s">
        <v>41</v>
      </c>
      <c r="D14" s="125"/>
      <c r="E14" s="125"/>
      <c r="F14" s="125"/>
      <c r="G14" s="125"/>
      <c r="H14" s="125"/>
      <c r="I14" s="20">
        <v>9.36</v>
      </c>
      <c r="J14" s="30">
        <f>($C$6*$F$6)*2*I14</f>
        <v>280.79999999999995</v>
      </c>
      <c r="K14" s="40">
        <f>J14*(VLOOKUP(OpdateretÅrstal,Prislistetillæg!$A$4:$C$61,3,FALSE)/VLOOKUP(Produktionsår,Prislistetillæg!$A$5:$C$61,3,FALSE))</f>
        <v>459.43747025777407</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295.75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50.83</v>
      </c>
      <c r="K19" s="40">
        <f>J19*(VLOOKUP(OpdateretÅrstal,Prislistetillæg!$A$4:$C$61,3,FALSE)/VLOOKUP(Produktionsår,Prislistetillæg!$A$5:$C$61,3,FALSE))</f>
        <v>83.166690217958191</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2610.6899999999996</v>
      </c>
      <c r="K21" s="38">
        <f>J21*(VLOOKUP(OpdateretÅrstal,Prislistetillæg!$A$4:$C$61,3,FALSE)/VLOOKUP(Produktionsår,Prislistetillæg!$A$5:$C$61,3,FALSE))</f>
        <v>4271.541343401952</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174.04599999999996</v>
      </c>
      <c r="K23" s="39">
        <f>J23*(VLOOKUP(OpdateretÅrstal,Prislistetillæg!$A$4:$C$61,3,FALSE)/VLOOKUP(Produktionsår,Prislistetillæg!$A$5:$C$61,3,FALSE))</f>
        <v>284.76942289346346</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21:H21"/>
    <mergeCell ref="C22:H22"/>
    <mergeCell ref="C23:H23"/>
    <mergeCell ref="C17:H17"/>
    <mergeCell ref="C19:H19"/>
    <mergeCell ref="C20:H20"/>
    <mergeCell ref="C18:H18"/>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tabColor rgb="FFFF0000"/>
  </sheetPr>
  <dimension ref="A1:K30"/>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11" t="s">
        <v>68</v>
      </c>
      <c r="B1" s="112"/>
      <c r="C1" s="112"/>
      <c r="D1" s="112"/>
      <c r="E1" s="112"/>
      <c r="F1" s="112"/>
      <c r="G1" s="112"/>
      <c r="H1" s="112"/>
      <c r="I1" s="112"/>
      <c r="J1" s="112"/>
      <c r="K1" s="113"/>
    </row>
    <row r="3" spans="1:11" x14ac:dyDescent="0.3">
      <c r="A3" t="s">
        <v>23</v>
      </c>
      <c r="D3" s="27">
        <v>2014</v>
      </c>
      <c r="E3" t="s">
        <v>24</v>
      </c>
    </row>
    <row r="6" spans="1:11" x14ac:dyDescent="0.3">
      <c r="A6" s="117" t="s">
        <v>25</v>
      </c>
      <c r="B6" s="118"/>
      <c r="C6" s="53">
        <f>'Samle ark'!B47</f>
        <v>10</v>
      </c>
      <c r="D6" s="117" t="s">
        <v>26</v>
      </c>
      <c r="E6" s="118"/>
      <c r="F6" s="53">
        <f>'Samle ark'!C47</f>
        <v>2</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676.4</v>
      </c>
      <c r="K11" s="40">
        <f>J11*(VLOOKUP(OpdateretÅrstal,Prislistetillæg!$A$4:$C$61,3,FALSE)/VLOOKUP(Produktionsår,Prislistetillæg!$A$5:$C$61,3,FALSE))</f>
        <v>1106.7076384699374</v>
      </c>
    </row>
    <row r="12" spans="1:11" ht="24.75" customHeight="1" x14ac:dyDescent="0.3">
      <c r="B12" s="18" t="s">
        <v>36</v>
      </c>
      <c r="C12" s="125" t="s">
        <v>37</v>
      </c>
      <c r="D12" s="125"/>
      <c r="E12" s="125"/>
      <c r="F12" s="125"/>
      <c r="G12" s="125"/>
      <c r="H12" s="125"/>
      <c r="I12" s="20">
        <v>7.33</v>
      </c>
      <c r="J12" s="29">
        <f>($C$6*$F$6)*I12</f>
        <v>146.6</v>
      </c>
      <c r="K12" s="40">
        <f>J12*(VLOOKUP(OpdateretÅrstal,Prislistetillæg!$A$4:$C$61,3,FALSE)/VLOOKUP(Produktionsår,Prislistetillæg!$A$5:$C$61,3,FALSE))</f>
        <v>239.86300975708576</v>
      </c>
    </row>
    <row r="13" spans="1:11" x14ac:dyDescent="0.3">
      <c r="B13" s="18" t="s">
        <v>38</v>
      </c>
      <c r="C13" s="125" t="s">
        <v>39</v>
      </c>
      <c r="D13" s="125"/>
      <c r="E13" s="125"/>
      <c r="F13" s="125"/>
      <c r="G13" s="125"/>
      <c r="H13" s="125"/>
      <c r="I13" s="20">
        <v>18.29</v>
      </c>
      <c r="J13" s="30">
        <f>($C$6*$F$6)*2*I13</f>
        <v>731.59999999999991</v>
      </c>
      <c r="K13" s="40">
        <f>J13*(VLOOKUP(OpdateretÅrstal,Prislistetillæg!$A$4:$C$61,3,FALSE)/VLOOKUP(Produktionsår,Prislistetillæg!$A$5:$C$61,3,FALSE))</f>
        <v>1197.0244061274484</v>
      </c>
    </row>
    <row r="14" spans="1:11" ht="26.25" customHeight="1" x14ac:dyDescent="0.3">
      <c r="B14" s="18" t="s">
        <v>40</v>
      </c>
      <c r="C14" s="125" t="s">
        <v>41</v>
      </c>
      <c r="D14" s="125"/>
      <c r="E14" s="125"/>
      <c r="F14" s="125"/>
      <c r="G14" s="125"/>
      <c r="H14" s="125"/>
      <c r="I14" s="20">
        <v>9.36</v>
      </c>
      <c r="J14" s="30">
        <f>($C$6*$F$6)*2*I14</f>
        <v>374.4</v>
      </c>
      <c r="K14" s="40">
        <f>J14*(VLOOKUP(OpdateretÅrstal,Prislistetillæg!$A$4:$C$61,3,FALSE)/VLOOKUP(Produktionsår,Prislistetillæg!$A$5:$C$61,3,FALSE))</f>
        <v>612.58329367703209</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318.5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54.74</v>
      </c>
      <c r="K19" s="40">
        <f>J19*(VLOOKUP(OpdateretÅrstal,Prislistetillæg!$A$4:$C$61,3,FALSE)/VLOOKUP(Produktionsår,Prislistetillæg!$A$5:$C$61,3,FALSE))</f>
        <v>89.56412792703189</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3119.6</v>
      </c>
      <c r="K21" s="38">
        <f>J21*(VLOOKUP(OpdateretÅrstal,Prislistetillæg!$A$4:$C$61,3,FALSE)/VLOOKUP(Produktionsår,Prislistetillæg!$A$5:$C$61,3,FALSE))</f>
        <v>5104.2063113110835</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155.97999999999999</v>
      </c>
      <c r="K23" s="39">
        <f>J23*(VLOOKUP(OpdateretÅrstal,Prislistetillæg!$A$4:$C$61,3,FALSE)/VLOOKUP(Produktionsår,Prislistetillæg!$A$5:$C$61,3,FALSE))</f>
        <v>255.21031556555414</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21:H21"/>
    <mergeCell ref="C22:H22"/>
    <mergeCell ref="C23:H23"/>
    <mergeCell ref="C20:H20"/>
    <mergeCell ref="C17:H17"/>
    <mergeCell ref="C19:H19"/>
    <mergeCell ref="C18:H18"/>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tabColor rgb="FF00B050"/>
  </sheetPr>
  <dimension ref="A1:K27"/>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25">
        <f>'Samle ark'!B34</f>
        <v>3.49</v>
      </c>
      <c r="D6" s="117" t="s">
        <v>26</v>
      </c>
      <c r="E6" s="118"/>
      <c r="F6" s="53">
        <f>'Samle ark'!C34</f>
        <v>0.5</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51.774150000000006</v>
      </c>
      <c r="K11" s="40">
        <f>J11*(VLOOKUP(OpdateretÅrstal,Prislistetillæg!$A$4:$C$61,3,FALSE)/VLOOKUP(Produktionsår,Prislistetillæg!$A$5:$C$61,3,FALSE))</f>
        <v>84.711483264766883</v>
      </c>
    </row>
    <row r="12" spans="1:11" ht="24.75" customHeight="1" x14ac:dyDescent="0.3">
      <c r="B12" s="18" t="s">
        <v>36</v>
      </c>
      <c r="C12" s="125" t="s">
        <v>37</v>
      </c>
      <c r="D12" s="125"/>
      <c r="E12" s="125"/>
      <c r="F12" s="125"/>
      <c r="G12" s="125"/>
      <c r="H12" s="125"/>
      <c r="I12" s="20">
        <v>7.33</v>
      </c>
      <c r="J12" s="29">
        <f>($C$6*$F$6)*I12</f>
        <v>12.790850000000001</v>
      </c>
      <c r="K12" s="40">
        <f>J12*(VLOOKUP(OpdateretÅrstal,Prislistetillæg!$A$4:$C$61,3,FALSE)/VLOOKUP(Produktionsår,Prislistetillæg!$A$5:$C$61,3,FALSE))</f>
        <v>20.928047601305735</v>
      </c>
    </row>
    <row r="13" spans="1:11" x14ac:dyDescent="0.3">
      <c r="B13" s="18" t="s">
        <v>38</v>
      </c>
      <c r="C13" s="125" t="s">
        <v>39</v>
      </c>
      <c r="D13" s="125"/>
      <c r="E13" s="125"/>
      <c r="F13" s="125"/>
      <c r="G13" s="125"/>
      <c r="H13" s="125"/>
      <c r="I13" s="20">
        <v>15.49</v>
      </c>
      <c r="J13" s="30">
        <f>($C$6*$F$6)*2*I13</f>
        <v>54.060100000000006</v>
      </c>
      <c r="K13" s="40">
        <f>J13*(VLOOKUP(OpdateretÅrstal,Prislistetillæg!$A$4:$C$61,3,FALSE)/VLOOKUP(Produktionsår,Prislistetillæg!$A$5:$C$61,3,FALSE))</f>
        <v>88.451693681917021</v>
      </c>
    </row>
    <row r="14" spans="1:11" ht="25.5" customHeight="1" x14ac:dyDescent="0.3">
      <c r="B14" s="18" t="s">
        <v>40</v>
      </c>
      <c r="C14" s="125" t="s">
        <v>41</v>
      </c>
      <c r="D14" s="125"/>
      <c r="E14" s="125"/>
      <c r="F14" s="125"/>
      <c r="G14" s="125"/>
      <c r="H14" s="125"/>
      <c r="I14" s="20">
        <v>9.36</v>
      </c>
      <c r="J14" s="30">
        <f>($C$6*$F$6)*2*I14</f>
        <v>32.666400000000003</v>
      </c>
      <c r="K14" s="40">
        <f>J14*(VLOOKUP(OpdateretÅrstal,Prislistetillæg!$A$4:$C$61,3,FALSE)/VLOOKUP(Produktionsår,Prislistetillæg!$A$5:$C$61,3,FALSE))</f>
        <v>53.447892373321061</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5.5" customHeight="1" x14ac:dyDescent="0.3">
      <c r="B19" s="18" t="s">
        <v>46</v>
      </c>
      <c r="C19" s="129" t="s">
        <v>47</v>
      </c>
      <c r="D19" s="129"/>
      <c r="E19" s="129"/>
      <c r="F19" s="129"/>
      <c r="G19" s="129"/>
      <c r="H19" s="129"/>
      <c r="I19" s="20">
        <v>3.91</v>
      </c>
      <c r="J19" s="41">
        <f>((2*F6)+C6)*I19</f>
        <v>17.555900000000001</v>
      </c>
      <c r="K19" s="40">
        <f>J19*(VLOOKUP(OpdateretÅrstal,Prislistetillæg!$A$4:$C$61,3,FALSE)/VLOOKUP(Produktionsår,Prislistetillæg!$A$5:$C$61,3,FALSE))</f>
        <v>28.724495313740945</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277.80740000000003</v>
      </c>
      <c r="K21" s="38">
        <f>J21*(VLOOKUP(OpdateretÅrstal,Prislistetillæg!$A$4:$C$61,3,FALSE)/VLOOKUP(Produktionsår,Prislistetillæg!$A$5:$C$61,3,FALSE))</f>
        <v>454.54105795900847</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159.20194842406877</v>
      </c>
      <c r="K23" s="39">
        <f>J23*(VLOOKUP(OpdateretÅrstal,Prislistetillæg!$A$4:$C$61,3,FALSE)/VLOOKUP(Produktionsår,Prislistetillæg!$A$5:$C$61,3,FALSE))</f>
        <v>260.48198163840027</v>
      </c>
    </row>
    <row r="26" spans="1:11" x14ac:dyDescent="0.3">
      <c r="A26" t="s">
        <v>50</v>
      </c>
    </row>
    <row r="27" spans="1:11" x14ac:dyDescent="0.3">
      <c r="A27" t="s">
        <v>51</v>
      </c>
    </row>
  </sheetData>
  <mergeCells count="19">
    <mergeCell ref="C21:H21"/>
    <mergeCell ref="C22:H22"/>
    <mergeCell ref="C23:H23"/>
    <mergeCell ref="C20:H20"/>
    <mergeCell ref="C17:H17"/>
    <mergeCell ref="C18:H18"/>
    <mergeCell ref="C19:H19"/>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tabColor rgb="FF00B050"/>
  </sheetPr>
  <dimension ref="A1:K27"/>
  <sheetViews>
    <sheetView workbookViewId="0">
      <selection activeCell="M19" sqref="M19"/>
    </sheetView>
  </sheetViews>
  <sheetFormatPr defaultRowHeight="13.5" x14ac:dyDescent="0.3"/>
  <cols>
    <col min="9" max="9" width="9.4609375" bestFit="1" customWidth="1"/>
    <col min="10" max="11" width="13.23046875"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25">
        <f>'Samle ark'!B35</f>
        <v>3.49</v>
      </c>
      <c r="D6" s="117" t="s">
        <v>26</v>
      </c>
      <c r="E6" s="118"/>
      <c r="F6" s="53">
        <f>'Samle ark'!C35</f>
        <v>1</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103.54830000000001</v>
      </c>
      <c r="K11" s="40">
        <f>J11*(VLOOKUP(OpdateretÅrstal,Prislistetillæg!$A$4:$C$61,3,FALSE)/VLOOKUP(Produktionsår,Prislistetillæg!$A$5:$C$61,3,FALSE))</f>
        <v>169.42296652953377</v>
      </c>
    </row>
    <row r="12" spans="1:11" ht="24" customHeight="1" x14ac:dyDescent="0.3">
      <c r="B12" s="18" t="s">
        <v>36</v>
      </c>
      <c r="C12" s="125" t="s">
        <v>37</v>
      </c>
      <c r="D12" s="125"/>
      <c r="E12" s="125"/>
      <c r="F12" s="125"/>
      <c r="G12" s="125"/>
      <c r="H12" s="125"/>
      <c r="I12" s="20">
        <v>7.33</v>
      </c>
      <c r="J12" s="29">
        <f>($C$6*$F$6)*I12</f>
        <v>25.581700000000001</v>
      </c>
      <c r="K12" s="40">
        <f>J12*(VLOOKUP(OpdateretÅrstal,Prislistetillæg!$A$4:$C$61,3,FALSE)/VLOOKUP(Produktionsår,Prislistetillæg!$A$5:$C$61,3,FALSE))</f>
        <v>41.856095202611471</v>
      </c>
    </row>
    <row r="13" spans="1:11" ht="12" customHeight="1" x14ac:dyDescent="0.3">
      <c r="B13" s="18" t="s">
        <v>38</v>
      </c>
      <c r="C13" s="125" t="s">
        <v>39</v>
      </c>
      <c r="D13" s="125"/>
      <c r="E13" s="125"/>
      <c r="F13" s="125"/>
      <c r="G13" s="125"/>
      <c r="H13" s="125"/>
      <c r="I13" s="20">
        <v>15.49</v>
      </c>
      <c r="J13" s="30">
        <f>($C$6*$F$6)*2*I13</f>
        <v>108.12020000000001</v>
      </c>
      <c r="K13" s="40">
        <f>J13*(VLOOKUP(OpdateretÅrstal,Prislistetillæg!$A$4:$C$61,3,FALSE)/VLOOKUP(Produktionsår,Prislistetillæg!$A$5:$C$61,3,FALSE))</f>
        <v>176.90338736383404</v>
      </c>
    </row>
    <row r="14" spans="1:11" ht="24.75" customHeight="1" x14ac:dyDescent="0.3">
      <c r="B14" s="18" t="s">
        <v>40</v>
      </c>
      <c r="C14" s="125" t="s">
        <v>41</v>
      </c>
      <c r="D14" s="125"/>
      <c r="E14" s="125"/>
      <c r="F14" s="125"/>
      <c r="G14" s="125"/>
      <c r="H14" s="125"/>
      <c r="I14" s="20">
        <v>9.36</v>
      </c>
      <c r="J14" s="30">
        <f>($C$6*$F$6)*2*I14</f>
        <v>65.332800000000006</v>
      </c>
      <c r="K14" s="40">
        <f>J14*(VLOOKUP(OpdateretÅrstal,Prislistetillæg!$A$4:$C$61,3,FALSE)/VLOOKUP(Produktionsår,Prislistetillæg!$A$5:$C$61,3,FALSE))</f>
        <v>106.89578474664212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ht="12.75" customHeight="1" x14ac:dyDescent="0.3">
      <c r="B18" s="18"/>
      <c r="C18" s="129"/>
      <c r="D18" s="129"/>
      <c r="E18" s="129"/>
      <c r="F18" s="129"/>
      <c r="G18" s="129"/>
      <c r="H18" s="129"/>
      <c r="I18" s="20"/>
      <c r="J18" s="41"/>
      <c r="K18" s="40"/>
    </row>
    <row r="19" spans="1:11" ht="25.5" customHeight="1" x14ac:dyDescent="0.3">
      <c r="B19" s="18" t="s">
        <v>46</v>
      </c>
      <c r="C19" s="130" t="s">
        <v>47</v>
      </c>
      <c r="D19" s="131"/>
      <c r="E19" s="131"/>
      <c r="F19" s="131"/>
      <c r="G19" s="131"/>
      <c r="H19" s="132"/>
      <c r="I19" s="51">
        <v>3.91</v>
      </c>
      <c r="J19" s="50">
        <f>((2*F6)+C6)*I19</f>
        <v>21.465900000000001</v>
      </c>
      <c r="K19" s="40">
        <f>J19*(VLOOKUP(OpdateretÅrstal,Prislistetillæg!$A$4:$C$61,3,FALSE)/VLOOKUP(Produktionsår,Prislistetillæg!$A$5:$C$61,3,FALSE))</f>
        <v>35.121933022814652</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SUM(J11:J18)</f>
        <v>411.54300000000006</v>
      </c>
      <c r="K21" s="38">
        <f>J21*(VLOOKUP(OpdateretÅrstal,Prislistetillæg!$A$4:$C$61,3,FALSE)/VLOOKUP(Produktionsår,Prislistetillæg!$A$5:$C$61,3,FALSE))</f>
        <v>673.35567956657826</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117.92063037249285</v>
      </c>
      <c r="K23" s="39">
        <f>J23*(VLOOKUP(OpdateretÅrstal,Prislistetillæg!$A$4:$C$61,3,FALSE)/VLOOKUP(Produktionsår,Prislistetillæg!$A$5:$C$61,3,FALSE))</f>
        <v>192.93859013369004</v>
      </c>
    </row>
    <row r="26" spans="1:11" x14ac:dyDescent="0.3">
      <c r="A26" t="s">
        <v>50</v>
      </c>
    </row>
    <row r="27" spans="1:11" x14ac:dyDescent="0.3">
      <c r="A27" t="s">
        <v>51</v>
      </c>
    </row>
  </sheetData>
  <mergeCells count="19">
    <mergeCell ref="C21:H21"/>
    <mergeCell ref="C22:H22"/>
    <mergeCell ref="C23:H23"/>
    <mergeCell ref="C20:H20"/>
    <mergeCell ref="C17:H17"/>
    <mergeCell ref="C18:H18"/>
    <mergeCell ref="C19:H19"/>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rgb="FF00B050"/>
  </sheetPr>
  <dimension ref="A1:K27"/>
  <sheetViews>
    <sheetView workbookViewId="0">
      <selection activeCell="M19" sqref="M19"/>
    </sheetView>
  </sheetViews>
  <sheetFormatPr defaultRowHeight="13.5" x14ac:dyDescent="0.3"/>
  <cols>
    <col min="9" max="10" width="10.4609375" bestFit="1" customWidth="1"/>
    <col min="11" max="11" width="12"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25">
        <f>'Samle ark'!B36</f>
        <v>3.49</v>
      </c>
      <c r="D6" s="117" t="s">
        <v>26</v>
      </c>
      <c r="E6" s="118"/>
      <c r="F6" s="53">
        <f>'Samle ark'!C36</f>
        <v>1.5</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155.32245000000003</v>
      </c>
      <c r="K11" s="40">
        <f>J11*(VLOOKUP(OpdateretÅrstal,Prislistetillæg!$A$4:$C$61,3,FALSE)/VLOOKUP(Produktionsår,Prislistetillæg!$A$5:$C$61,3,FALSE))</f>
        <v>254.13444979430065</v>
      </c>
    </row>
    <row r="12" spans="1:11" ht="24.75" customHeight="1" x14ac:dyDescent="0.3">
      <c r="B12" s="18" t="s">
        <v>36</v>
      </c>
      <c r="C12" s="125" t="s">
        <v>37</v>
      </c>
      <c r="D12" s="125"/>
      <c r="E12" s="125"/>
      <c r="F12" s="125"/>
      <c r="G12" s="125"/>
      <c r="H12" s="125"/>
      <c r="I12" s="20">
        <v>7.33</v>
      </c>
      <c r="J12" s="29">
        <f>($C$6*$F$6)*I12</f>
        <v>38.372550000000004</v>
      </c>
      <c r="K12" s="40">
        <f>J12*(VLOOKUP(OpdateretÅrstal,Prislistetillæg!$A$4:$C$61,3,FALSE)/VLOOKUP(Produktionsår,Prislistetillæg!$A$5:$C$61,3,FALSE))</f>
        <v>62.784142803917206</v>
      </c>
    </row>
    <row r="13" spans="1:11" x14ac:dyDescent="0.3">
      <c r="B13" s="18" t="s">
        <v>38</v>
      </c>
      <c r="C13" s="125" t="s">
        <v>39</v>
      </c>
      <c r="D13" s="125"/>
      <c r="E13" s="125"/>
      <c r="F13" s="125"/>
      <c r="G13" s="125"/>
      <c r="H13" s="125"/>
      <c r="I13" s="20">
        <v>15.49</v>
      </c>
      <c r="J13" s="30">
        <f>($C$6*$F$6)*2*I13</f>
        <v>162.18030000000002</v>
      </c>
      <c r="K13" s="40">
        <f>J13*(VLOOKUP(OpdateretÅrstal,Prislistetillæg!$A$4:$C$61,3,FALSE)/VLOOKUP(Produktionsår,Prislistetillæg!$A$5:$C$61,3,FALSE))</f>
        <v>265.35508104575104</v>
      </c>
    </row>
    <row r="14" spans="1:11" ht="26.25" customHeight="1" x14ac:dyDescent="0.3">
      <c r="B14" s="18" t="s">
        <v>40</v>
      </c>
      <c r="C14" s="125" t="s">
        <v>41</v>
      </c>
      <c r="D14" s="125"/>
      <c r="E14" s="125"/>
      <c r="F14" s="125"/>
      <c r="G14" s="125"/>
      <c r="H14" s="125"/>
      <c r="I14" s="20">
        <v>9.36</v>
      </c>
      <c r="J14" s="30">
        <f>($C$6*$F$6)*2*I14</f>
        <v>97.999200000000002</v>
      </c>
      <c r="K14" s="40">
        <f>J14*(VLOOKUP(OpdateretÅrstal,Prislistetillæg!$A$4:$C$61,3,FALSE)/VLOOKUP(Produktionsår,Prislistetillæg!$A$5:$C$61,3,FALSE))</f>
        <v>160.34367711996316</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7" customHeight="1" x14ac:dyDescent="0.3">
      <c r="B19" s="18" t="s">
        <v>46</v>
      </c>
      <c r="C19" s="129" t="s">
        <v>47</v>
      </c>
      <c r="D19" s="129"/>
      <c r="E19" s="129"/>
      <c r="F19" s="129"/>
      <c r="G19" s="129"/>
      <c r="H19" s="129"/>
      <c r="I19" s="20">
        <v>3.91</v>
      </c>
      <c r="J19" s="41">
        <f>((2*F6)+C6)*I19</f>
        <v>25.375900000000001</v>
      </c>
      <c r="K19" s="40">
        <f>J19*(VLOOKUP(OpdateretÅrstal,Prislistetillæg!$A$4:$C$61,3,FALSE)/VLOOKUP(Produktionsår,Prislistetillæg!$A$5:$C$61,3,FALSE))</f>
        <v>41.519370731888358</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588.21039999999994</v>
      </c>
      <c r="K21" s="38">
        <f>J21*(VLOOKUP(OpdateretÅrstal,Prislistetillæg!$A$4:$C$61,3,FALSE)/VLOOKUP(Produktionsår,Prislistetillæg!$A$5:$C$61,3,FALSE))</f>
        <v>962.41416721977703</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112.36110792741164</v>
      </c>
      <c r="K23" s="39">
        <f>J23*(VLOOKUP(OpdateretÅrstal,Prislistetillæg!$A$4:$C$61,3,FALSE)/VLOOKUP(Produktionsår,Prislistetillæg!$A$5:$C$61,3,FALSE))</f>
        <v>183.84224779747413</v>
      </c>
    </row>
    <row r="24" spans="1:11" ht="12.75" customHeight="1" x14ac:dyDescent="0.3"/>
    <row r="25" spans="1:11" ht="12.75" customHeight="1" x14ac:dyDescent="0.3"/>
    <row r="26" spans="1:11" ht="12.75" customHeight="1" x14ac:dyDescent="0.3">
      <c r="A26" t="s">
        <v>50</v>
      </c>
    </row>
    <row r="27" spans="1:11" x14ac:dyDescent="0.3">
      <c r="A27" t="s">
        <v>51</v>
      </c>
    </row>
  </sheetData>
  <mergeCells count="19">
    <mergeCell ref="C21:H21"/>
    <mergeCell ref="C22:H22"/>
    <mergeCell ref="C23:H23"/>
    <mergeCell ref="C20:H20"/>
    <mergeCell ref="C17:H17"/>
    <mergeCell ref="C18:H18"/>
    <mergeCell ref="C19:H19"/>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rgb="FF00B050"/>
  </sheetPr>
  <dimension ref="A1:K27"/>
  <sheetViews>
    <sheetView workbookViewId="0">
      <selection activeCell="M19" sqref="M19"/>
    </sheetView>
  </sheetViews>
  <sheetFormatPr defaultRowHeight="13.5" x14ac:dyDescent="0.3"/>
  <cols>
    <col min="9" max="10" width="10.4609375" bestFit="1" customWidth="1"/>
    <col min="11" max="11" width="12"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25">
        <f>'Samle ark'!B37</f>
        <v>3.49</v>
      </c>
      <c r="D6" s="117" t="s">
        <v>26</v>
      </c>
      <c r="E6" s="118"/>
      <c r="F6" s="53">
        <f>'Samle ark'!C37</f>
        <v>2</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207.09660000000002</v>
      </c>
      <c r="K11" s="40">
        <f>J11*(VLOOKUP(OpdateretÅrstal,Prislistetillæg!$A$4:$C$61,3,FALSE)/VLOOKUP(Produktionsår,Prislistetillæg!$A$5:$C$61,3,FALSE))</f>
        <v>338.84593305906753</v>
      </c>
    </row>
    <row r="12" spans="1:11" ht="24.75" customHeight="1" x14ac:dyDescent="0.3">
      <c r="B12" s="18" t="s">
        <v>36</v>
      </c>
      <c r="C12" s="125" t="s">
        <v>37</v>
      </c>
      <c r="D12" s="125"/>
      <c r="E12" s="125"/>
      <c r="F12" s="125"/>
      <c r="G12" s="125"/>
      <c r="H12" s="125"/>
      <c r="I12" s="20">
        <v>7.33</v>
      </c>
      <c r="J12" s="29">
        <f>($C$6*$F$6)*I12</f>
        <v>51.163400000000003</v>
      </c>
      <c r="K12" s="40">
        <f>J12*(VLOOKUP(OpdateretÅrstal,Prislistetillæg!$A$4:$C$61,3,FALSE)/VLOOKUP(Produktionsår,Prislistetillæg!$A$5:$C$61,3,FALSE))</f>
        <v>83.712190405222941</v>
      </c>
    </row>
    <row r="13" spans="1:11" x14ac:dyDescent="0.3">
      <c r="B13" s="18" t="s">
        <v>38</v>
      </c>
      <c r="C13" s="125" t="s">
        <v>39</v>
      </c>
      <c r="D13" s="125"/>
      <c r="E13" s="125"/>
      <c r="F13" s="125"/>
      <c r="G13" s="125"/>
      <c r="H13" s="125"/>
      <c r="I13" s="20">
        <v>15.49</v>
      </c>
      <c r="J13" s="30">
        <f>($C$6*$F$6)*2*I13</f>
        <v>216.24040000000002</v>
      </c>
      <c r="K13" s="40">
        <f>J13*(VLOOKUP(OpdateretÅrstal,Prislistetillæg!$A$4:$C$61,3,FALSE)/VLOOKUP(Produktionsår,Prislistetillæg!$A$5:$C$61,3,FALSE))</f>
        <v>353.80677472766808</v>
      </c>
    </row>
    <row r="14" spans="1:11" ht="26.25" customHeight="1" x14ac:dyDescent="0.3">
      <c r="B14" s="18" t="s">
        <v>40</v>
      </c>
      <c r="C14" s="125" t="s">
        <v>41</v>
      </c>
      <c r="D14" s="125"/>
      <c r="E14" s="125"/>
      <c r="F14" s="125"/>
      <c r="G14" s="125"/>
      <c r="H14" s="125"/>
      <c r="I14" s="20">
        <v>9.36</v>
      </c>
      <c r="J14" s="30">
        <f>($C$6*$F$6)*2*I14</f>
        <v>130.66560000000001</v>
      </c>
      <c r="K14" s="40">
        <f>J14*(VLOOKUP(OpdateretÅrstal,Prislistetillæg!$A$4:$C$61,3,FALSE)/VLOOKUP(Produktionsår,Prislistetillæg!$A$5:$C$61,3,FALSE))</f>
        <v>213.79156949328424</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7" customHeight="1" x14ac:dyDescent="0.3">
      <c r="B19" s="18" t="s">
        <v>46</v>
      </c>
      <c r="C19" s="129" t="s">
        <v>47</v>
      </c>
      <c r="D19" s="129"/>
      <c r="E19" s="129"/>
      <c r="F19" s="129"/>
      <c r="G19" s="129"/>
      <c r="H19" s="129"/>
      <c r="I19" s="20">
        <v>3.91</v>
      </c>
      <c r="J19" s="41">
        <f>((2*F6)+C6)*I19</f>
        <v>29.285900000000002</v>
      </c>
      <c r="K19" s="40">
        <f>J19*(VLOOKUP(OpdateretÅrstal,Prislistetillæg!$A$4:$C$61,3,FALSE)/VLOOKUP(Produktionsår,Prislistetillæg!$A$5:$C$61,3,FALSE))</f>
        <v>47.916808440962065</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743.41189999999995</v>
      </c>
      <c r="K21" s="38">
        <f>J21*(VLOOKUP(OpdateretÅrstal,Prislistetillæg!$A$4:$C$61,3,FALSE)/VLOOKUP(Produktionsår,Prislistetillæg!$A$5:$C$61,3,FALSE))</f>
        <v>1216.3507218501613</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106.50600286532949</v>
      </c>
      <c r="K23" s="39">
        <f>J23*(VLOOKUP(OpdateretÅrstal,Prislistetillæg!$A$4:$C$61,3,FALSE)/VLOOKUP(Produktionsår,Prislistetillæg!$A$5:$C$61,3,FALSE))</f>
        <v>174.26228106735834</v>
      </c>
    </row>
    <row r="24" spans="1:11" ht="12.75" customHeight="1" x14ac:dyDescent="0.3"/>
    <row r="25" spans="1:11" ht="12.75" customHeight="1" x14ac:dyDescent="0.3"/>
    <row r="26" spans="1:11" ht="12.75" customHeight="1" x14ac:dyDescent="0.3">
      <c r="A26" t="s">
        <v>50</v>
      </c>
    </row>
    <row r="27" spans="1:11" x14ac:dyDescent="0.3">
      <c r="A27" t="s">
        <v>51</v>
      </c>
    </row>
  </sheetData>
  <mergeCells count="19">
    <mergeCell ref="C21:H21"/>
    <mergeCell ref="C22:H22"/>
    <mergeCell ref="C23:H23"/>
    <mergeCell ref="C20:H20"/>
    <mergeCell ref="C17:H17"/>
    <mergeCell ref="C18:H18"/>
    <mergeCell ref="C19:H19"/>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rgb="FF00B050"/>
  </sheetPr>
  <dimension ref="A1:K30"/>
  <sheetViews>
    <sheetView workbookViewId="0">
      <selection activeCell="M19" sqref="M19"/>
    </sheetView>
  </sheetViews>
  <sheetFormatPr defaultRowHeight="13.5" x14ac:dyDescent="0.3"/>
  <cols>
    <col min="9" max="9" width="9.4609375" bestFit="1" customWidth="1"/>
    <col min="10" max="11" width="10.4609375"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53">
        <f>'Samle ark'!B39</f>
        <v>3.5</v>
      </c>
      <c r="D6" s="117" t="s">
        <v>26</v>
      </c>
      <c r="E6" s="118"/>
      <c r="F6" s="53">
        <f>'Samle ark'!C39</f>
        <v>0.5</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51.922499999999999</v>
      </c>
      <c r="K11" s="40">
        <f>J11*(VLOOKUP(OpdateretÅrstal,Prislistetillæg!$A$4:$C$61,3,FALSE)/VLOOKUP(Produktionsår,Prislistetillæg!$A$5:$C$61,3,FALSE))</f>
        <v>84.954209577846427</v>
      </c>
    </row>
    <row r="12" spans="1:11" ht="25.5" customHeight="1" x14ac:dyDescent="0.3">
      <c r="B12" s="18" t="s">
        <v>36</v>
      </c>
      <c r="C12" s="125" t="s">
        <v>37</v>
      </c>
      <c r="D12" s="125"/>
      <c r="E12" s="125"/>
      <c r="F12" s="125"/>
      <c r="G12" s="125"/>
      <c r="H12" s="125"/>
      <c r="I12" s="20">
        <v>7.33</v>
      </c>
      <c r="J12" s="29">
        <f>($C$6*$F$6)*I12</f>
        <v>12.827500000000001</v>
      </c>
      <c r="K12" s="40">
        <f>J12*(VLOOKUP(OpdateretÅrstal,Prislistetillæg!$A$4:$C$61,3,FALSE)/VLOOKUP(Produktionsår,Prislistetillæg!$A$5:$C$61,3,FALSE))</f>
        <v>20.988013353745007</v>
      </c>
    </row>
    <row r="13" spans="1:11" x14ac:dyDescent="0.3">
      <c r="B13" s="18" t="s">
        <v>38</v>
      </c>
      <c r="C13" s="125" t="s">
        <v>39</v>
      </c>
      <c r="D13" s="125"/>
      <c r="E13" s="125"/>
      <c r="F13" s="125"/>
      <c r="G13" s="125"/>
      <c r="H13" s="125"/>
      <c r="I13" s="20">
        <v>15.49</v>
      </c>
      <c r="J13" s="30">
        <f>($C$6*$F$6)*2*I13</f>
        <v>54.215000000000003</v>
      </c>
      <c r="K13" s="40">
        <f>J13*(VLOOKUP(OpdateretÅrstal,Prislistetillæg!$A$4:$C$61,3,FALSE)/VLOOKUP(Produktionsår,Prislistetillæg!$A$5:$C$61,3,FALSE))</f>
        <v>88.705136930289271</v>
      </c>
    </row>
    <row r="14" spans="1:11" ht="26.25" customHeight="1" x14ac:dyDescent="0.3">
      <c r="B14" s="18" t="s">
        <v>40</v>
      </c>
      <c r="C14" s="125" t="s">
        <v>41</v>
      </c>
      <c r="D14" s="125"/>
      <c r="E14" s="125"/>
      <c r="F14" s="125"/>
      <c r="G14" s="125"/>
      <c r="H14" s="125"/>
      <c r="I14" s="20">
        <v>9.36</v>
      </c>
      <c r="J14" s="30">
        <f>($C$6*$F$6)*2*I14</f>
        <v>32.76</v>
      </c>
      <c r="K14" s="40">
        <f>J14*(VLOOKUP(OpdateretÅrstal,Prislistetillæg!$A$4:$C$61,3,FALSE)/VLOOKUP(Produktionsår,Prislistetillæg!$A$5:$C$61,3,FALSE))</f>
        <v>53.601038196740312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102.375</v>
      </c>
      <c r="K18" s="40" t="e">
        <f>J18*(VLOOKUP(YEAR('Samle ark'!$O$1),Prislistetillæg!$A$4:$C$61,3,FALSE)/VLOOKUP($D$3,Prislistetillæg!$A$5:$C$61,3,FALSE))</f>
        <v>#N/A</v>
      </c>
    </row>
    <row r="19" spans="1:11" ht="26.25" customHeight="1" x14ac:dyDescent="0.3">
      <c r="B19" s="18" t="s">
        <v>46</v>
      </c>
      <c r="C19" s="129" t="s">
        <v>47</v>
      </c>
      <c r="D19" s="129"/>
      <c r="E19" s="129"/>
      <c r="F19" s="129"/>
      <c r="G19" s="129"/>
      <c r="H19" s="129"/>
      <c r="I19" s="20">
        <v>3.91</v>
      </c>
      <c r="J19" s="41">
        <f>((2*F6)+C6)*I19</f>
        <v>17.594999999999999</v>
      </c>
      <c r="K19" s="40">
        <f>J19*(VLOOKUP(OpdateretÅrstal,Prislistetillæg!$A$4:$C$61,3,FALSE)/VLOOKUP(Produktionsår,Prislistetillæg!$A$5:$C$61,3,FALSE))</f>
        <v>28.788469690831679</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628.59500000000003</v>
      </c>
      <c r="K21" s="38">
        <f>J21*(VLOOKUP(OpdateretÅrstal,Prislistetillæg!$A$4:$C$61,3,FALSE)/VLOOKUP(Produktionsår,Prislistetillæg!$A$5:$C$61,3,FALSE))</f>
        <v>1028.490372566544</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359.19714285714286</v>
      </c>
      <c r="K23" s="39">
        <f>J23*(VLOOKUP(OpdateretÅrstal,Prislistetillæg!$A$4:$C$61,3,FALSE)/VLOOKUP(Produktionsår,Prislistetillæg!$A$5:$C$61,3,FALSE))</f>
        <v>587.70878432373934</v>
      </c>
    </row>
    <row r="25" spans="1:11" x14ac:dyDescent="0.3">
      <c r="A25" t="s">
        <v>50</v>
      </c>
    </row>
    <row r="26" spans="1:11" x14ac:dyDescent="0.3">
      <c r="A26" t="s">
        <v>60</v>
      </c>
    </row>
    <row r="27" spans="1:11" x14ac:dyDescent="0.3">
      <c r="A27" t="s">
        <v>51</v>
      </c>
    </row>
    <row r="30" spans="1:11" x14ac:dyDescent="0.3">
      <c r="A30" t="s">
        <v>61</v>
      </c>
    </row>
  </sheetData>
  <mergeCells count="19">
    <mergeCell ref="C21:H21"/>
    <mergeCell ref="C22:H22"/>
    <mergeCell ref="C23:H23"/>
    <mergeCell ref="C20:H20"/>
    <mergeCell ref="C17:H17"/>
    <mergeCell ref="C19:H19"/>
    <mergeCell ref="C18:H18"/>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rgb="FF00B050"/>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53">
        <f>'Samle ark'!B40</f>
        <v>3.5</v>
      </c>
      <c r="D6" s="117" t="s">
        <v>26</v>
      </c>
      <c r="E6" s="118"/>
      <c r="F6" s="53">
        <f>'Samle ark'!C40</f>
        <v>1</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103.845</v>
      </c>
      <c r="K11" s="40">
        <f>J11*(VLOOKUP(OpdateretÅrstal,Prislistetillæg!$A$4:$C$61,3,FALSE)/VLOOKUP(Produktionsår,Prislistetillæg!$A$5:$C$61,3,FALSE))</f>
        <v>169.90841915569285</v>
      </c>
    </row>
    <row r="12" spans="1:11" ht="24.75" customHeight="1" x14ac:dyDescent="0.3">
      <c r="B12" s="18" t="s">
        <v>36</v>
      </c>
      <c r="C12" s="125" t="s">
        <v>37</v>
      </c>
      <c r="D12" s="125"/>
      <c r="E12" s="125"/>
      <c r="F12" s="125"/>
      <c r="G12" s="125"/>
      <c r="H12" s="125"/>
      <c r="I12" s="20">
        <v>7.33</v>
      </c>
      <c r="J12" s="29">
        <f>($C$6*$F$6)*I12</f>
        <v>25.655000000000001</v>
      </c>
      <c r="K12" s="40">
        <f>J12*(VLOOKUP(OpdateretÅrstal,Prislistetillæg!$A$4:$C$61,3,FALSE)/VLOOKUP(Produktionsår,Prislistetillæg!$A$5:$C$61,3,FALSE))</f>
        <v>41.976026707490014</v>
      </c>
    </row>
    <row r="13" spans="1:11" x14ac:dyDescent="0.3">
      <c r="B13" s="18" t="s">
        <v>38</v>
      </c>
      <c r="C13" s="125" t="s">
        <v>39</v>
      </c>
      <c r="D13" s="125"/>
      <c r="E13" s="125"/>
      <c r="F13" s="125"/>
      <c r="G13" s="125"/>
      <c r="H13" s="125"/>
      <c r="I13" s="20">
        <v>15.49</v>
      </c>
      <c r="J13" s="30">
        <f>($C$6*$F$6)*2*I13</f>
        <v>108.43</v>
      </c>
      <c r="K13" s="40">
        <f>J13*(VLOOKUP(OpdateretÅrstal,Prislistetillæg!$A$4:$C$61,3,FALSE)/VLOOKUP(Produktionsår,Prislistetillæg!$A$5:$C$61,3,FALSE))</f>
        <v>177.41027386057854</v>
      </c>
    </row>
    <row r="14" spans="1:11" ht="25.5" customHeight="1" x14ac:dyDescent="0.3">
      <c r="B14" s="18" t="s">
        <v>40</v>
      </c>
      <c r="C14" s="125" t="s">
        <v>41</v>
      </c>
      <c r="D14" s="125"/>
      <c r="E14" s="125"/>
      <c r="F14" s="125"/>
      <c r="G14" s="125"/>
      <c r="H14" s="125"/>
      <c r="I14" s="20">
        <v>9.36</v>
      </c>
      <c r="J14" s="30">
        <f>($C$6*$F$6)*2*I14</f>
        <v>65.52</v>
      </c>
      <c r="K14" s="40">
        <f>J14*(VLOOKUP(OpdateretÅrstal,Prislistetillæg!$A$4:$C$61,3,FALSE)/VLOOKUP(Produktionsår,Prislistetillæg!$A$5:$C$61,3,FALSE))</f>
        <v>107.20207639348062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125.125</v>
      </c>
      <c r="K18" s="40" t="e">
        <f>J18*(VLOOKUP(YEAR('Samle ark'!$O$1),Prislistetillæg!$A$4:$C$61,3,FALSE)/VLOOKUP($D$3,Prislistetillæg!$A$5:$C$61,3,FALSE))</f>
        <v>#N/A</v>
      </c>
    </row>
    <row r="19" spans="1:11" ht="24.75" customHeight="1" x14ac:dyDescent="0.3">
      <c r="B19" s="18" t="s">
        <v>46</v>
      </c>
      <c r="C19" s="129" t="s">
        <v>47</v>
      </c>
      <c r="D19" s="129"/>
      <c r="E19" s="129"/>
      <c r="F19" s="129"/>
      <c r="G19" s="129"/>
      <c r="H19" s="129"/>
      <c r="I19" s="20">
        <v>3.91</v>
      </c>
      <c r="J19" s="41">
        <f>((2*F6)+C6)*I19</f>
        <v>21.505000000000003</v>
      </c>
      <c r="K19" s="40">
        <f>J19*(VLOOKUP(OpdateretÅrstal,Prislistetillæg!$A$4:$C$61,3,FALSE)/VLOOKUP(Produktionsår,Prislistetillæg!$A$5:$C$61,3,FALSE))</f>
        <v>35.185907399905389</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806.98</v>
      </c>
      <c r="K21" s="38">
        <f>J21*(VLOOKUP(OpdateretÅrstal,Prislistetillæg!$A$4:$C$61,3,FALSE)/VLOOKUP(Produktionsår,Prislistetillæg!$A$5:$C$61,3,FALSE))</f>
        <v>1320.3591515264195</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230.56571428571428</v>
      </c>
      <c r="K23" s="39">
        <f>J23*(VLOOKUP(OpdateretÅrstal,Prislistetillæg!$A$4:$C$61,3,FALSE)/VLOOKUP(Produktionsår,Prislistetillæg!$A$5:$C$61,3,FALSE))</f>
        <v>377.24547186469124</v>
      </c>
    </row>
    <row r="25" spans="1:11" x14ac:dyDescent="0.3">
      <c r="A25" t="s">
        <v>50</v>
      </c>
    </row>
    <row r="26" spans="1:11" x14ac:dyDescent="0.3">
      <c r="A26" t="s">
        <v>60</v>
      </c>
    </row>
    <row r="27" spans="1:11" x14ac:dyDescent="0.3">
      <c r="A27" t="s">
        <v>51</v>
      </c>
    </row>
    <row r="30" spans="1:11" x14ac:dyDescent="0.3">
      <c r="A30" t="s">
        <v>61</v>
      </c>
    </row>
  </sheetData>
  <mergeCells count="19">
    <mergeCell ref="C21:H21"/>
    <mergeCell ref="C22:H22"/>
    <mergeCell ref="C23:H23"/>
    <mergeCell ref="C20:H20"/>
    <mergeCell ref="C17:H17"/>
    <mergeCell ref="C19:H19"/>
    <mergeCell ref="C18:H18"/>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A1:K27"/>
  <sheetViews>
    <sheetView workbookViewId="0">
      <selection activeCell="M19" sqref="M19"/>
    </sheetView>
  </sheetViews>
  <sheetFormatPr defaultRowHeight="13.5" x14ac:dyDescent="0.3"/>
  <cols>
    <col min="9" max="10" width="10.4609375" bestFit="1" customWidth="1"/>
    <col min="11" max="11" width="12" bestFit="1" customWidth="1"/>
  </cols>
  <sheetData>
    <row r="1" spans="1:11" ht="14" thickBot="1" x14ac:dyDescent="0.35">
      <c r="A1" s="111" t="s">
        <v>22</v>
      </c>
      <c r="B1" s="112"/>
      <c r="C1" s="112"/>
      <c r="D1" s="112"/>
      <c r="E1" s="112"/>
      <c r="F1" s="112"/>
      <c r="G1" s="112"/>
      <c r="H1" s="112"/>
      <c r="I1" s="112"/>
      <c r="J1" s="112"/>
      <c r="K1" s="113"/>
    </row>
    <row r="3" spans="1:11" x14ac:dyDescent="0.3">
      <c r="A3" t="s">
        <v>23</v>
      </c>
      <c r="D3" s="27">
        <v>2014</v>
      </c>
      <c r="E3" t="s">
        <v>24</v>
      </c>
    </row>
    <row r="6" spans="1:11" x14ac:dyDescent="0.3">
      <c r="A6" s="117" t="s">
        <v>25</v>
      </c>
      <c r="B6" s="118"/>
      <c r="C6" s="25">
        <f>'Samle ark'!B34</f>
        <v>3.49</v>
      </c>
      <c r="D6" s="117" t="s">
        <v>26</v>
      </c>
      <c r="E6" s="118"/>
      <c r="F6" s="53">
        <f>'Samle ark'!C34</f>
        <v>0.5</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59.015900000000002</v>
      </c>
      <c r="K11" s="40">
        <f>J11*(VLOOKUP(OpdateretÅrstal,Prislistetillæg!$A$4:$C$61,3,FALSE)/VLOOKUP(Produktionsår,Prislistetillæg!$A$5:$C$61,3,FALSE))</f>
        <v>96.560241456502041</v>
      </c>
    </row>
    <row r="12" spans="1:11" ht="24.75" customHeight="1" x14ac:dyDescent="0.3">
      <c r="B12" s="18" t="s">
        <v>36</v>
      </c>
      <c r="C12" s="125" t="s">
        <v>37</v>
      </c>
      <c r="D12" s="125"/>
      <c r="E12" s="125"/>
      <c r="F12" s="125"/>
      <c r="G12" s="125"/>
      <c r="H12" s="125"/>
      <c r="I12" s="20">
        <v>7.33</v>
      </c>
      <c r="J12" s="29">
        <f>($C$6*$F$6)*I12</f>
        <v>12.790850000000001</v>
      </c>
      <c r="K12" s="40">
        <f>J12*(VLOOKUP(OpdateretÅrstal,Prislistetillæg!$A$4:$C$61,3,FALSE)/VLOOKUP(Produktionsår,Prislistetillæg!$A$5:$C$61,3,FALSE))</f>
        <v>20.928047601305735</v>
      </c>
    </row>
    <row r="13" spans="1:11" x14ac:dyDescent="0.3">
      <c r="B13" s="18" t="s">
        <v>38</v>
      </c>
      <c r="C13" s="125" t="s">
        <v>39</v>
      </c>
      <c r="D13" s="125"/>
      <c r="E13" s="125"/>
      <c r="F13" s="125"/>
      <c r="G13" s="125"/>
      <c r="H13" s="125"/>
      <c r="I13" s="20">
        <v>18.29</v>
      </c>
      <c r="J13" s="30">
        <f>($C$6*$F$6)*2*I13</f>
        <v>63.832100000000004</v>
      </c>
      <c r="K13" s="40">
        <f>J13*(VLOOKUP(OpdateretÅrstal,Prislistetillæg!$A$4:$C$61,3,FALSE)/VLOOKUP(Produktionsår,Prislistetillæg!$A$5:$C$61,3,FALSE))</f>
        <v>104.4403794346199</v>
      </c>
    </row>
    <row r="14" spans="1:11" ht="26.25" customHeight="1" x14ac:dyDescent="0.3">
      <c r="B14" s="18" t="s">
        <v>40</v>
      </c>
      <c r="C14" s="125" t="s">
        <v>41</v>
      </c>
      <c r="D14" s="125"/>
      <c r="E14" s="125"/>
      <c r="F14" s="125"/>
      <c r="G14" s="125"/>
      <c r="H14" s="125"/>
      <c r="I14" s="20">
        <v>9.36</v>
      </c>
      <c r="J14" s="30">
        <f>($C$6*$F$6)*2*I14</f>
        <v>32.666400000000003</v>
      </c>
      <c r="K14" s="40">
        <f>J14*(VLOOKUP(OpdateretÅrstal,Prislistetillæg!$A$4:$C$61,3,FALSE)/VLOOKUP(Produktionsår,Prislistetillæg!$A$5:$C$61,3,FALSE))</f>
        <v>53.447892373321061</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7" customHeight="1" x14ac:dyDescent="0.3">
      <c r="B19" s="18" t="s">
        <v>46</v>
      </c>
      <c r="C19" s="129" t="s">
        <v>47</v>
      </c>
      <c r="D19" s="129"/>
      <c r="E19" s="129"/>
      <c r="F19" s="129"/>
      <c r="G19" s="129"/>
      <c r="H19" s="129"/>
      <c r="I19" s="20">
        <v>3.91</v>
      </c>
      <c r="J19" s="41">
        <f>((2*F6)+C6)*I19</f>
        <v>17.555900000000001</v>
      </c>
      <c r="K19" s="40">
        <f>J19*(VLOOKUP(OpdateretÅrstal,Prislistetillæg!$A$4:$C$61,3,FALSE)/VLOOKUP(Produktionsår,Prislistetillæg!$A$5:$C$61,3,FALSE))</f>
        <v>28.724495313740945</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294.82115000000005</v>
      </c>
      <c r="K21" s="38">
        <f>J21*(VLOOKUP(OpdateretÅrstal,Prislistetillæg!$A$4:$C$61,3,FALSE)/VLOOKUP(Produktionsår,Prislistetillæg!$A$5:$C$61,3,FALSE))</f>
        <v>482.37850190344653</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168.95194842406877</v>
      </c>
      <c r="K23" s="39">
        <f>J23*(VLOOKUP(OpdateretÅrstal,Prislistetillæg!$A$4:$C$61,3,FALSE)/VLOOKUP(Produktionsår,Prislistetillæg!$A$5:$C$61,3,FALSE))</f>
        <v>276.43467157790627</v>
      </c>
    </row>
    <row r="24" spans="1:11" ht="12.75" customHeight="1" x14ac:dyDescent="0.3"/>
    <row r="25" spans="1:11" ht="12.75" customHeight="1" x14ac:dyDescent="0.3"/>
    <row r="26" spans="1:11" ht="12.75" customHeight="1" x14ac:dyDescent="0.3">
      <c r="A26" t="s">
        <v>50</v>
      </c>
    </row>
    <row r="27" spans="1:11" x14ac:dyDescent="0.3">
      <c r="A27" t="s">
        <v>51</v>
      </c>
    </row>
  </sheetData>
  <mergeCells count="19">
    <mergeCell ref="C23:H23"/>
    <mergeCell ref="C10:H10"/>
    <mergeCell ref="C11:H11"/>
    <mergeCell ref="C12:H12"/>
    <mergeCell ref="C13:H13"/>
    <mergeCell ref="C14:H14"/>
    <mergeCell ref="C15:H15"/>
    <mergeCell ref="C16:H16"/>
    <mergeCell ref="C22:H22"/>
    <mergeCell ref="C18:H18"/>
    <mergeCell ref="C19:H19"/>
    <mergeCell ref="C20:H20"/>
    <mergeCell ref="C21:H21"/>
    <mergeCell ref="A1:K1"/>
    <mergeCell ref="C17:H17"/>
    <mergeCell ref="A6:B6"/>
    <mergeCell ref="D6:E6"/>
    <mergeCell ref="G6:I6"/>
    <mergeCell ref="C9:H9"/>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rgb="FF00B050"/>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53">
        <f>'Samle ark'!B41</f>
        <v>3.5</v>
      </c>
      <c r="D6" s="117" t="s">
        <v>26</v>
      </c>
      <c r="E6" s="118"/>
      <c r="F6" s="53">
        <f>'Samle ark'!C41</f>
        <v>1.5</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155.76750000000001</v>
      </c>
      <c r="K11" s="40">
        <f>J11*(VLOOKUP(OpdateretÅrstal,Prislistetillæg!$A$4:$C$61,3,FALSE)/VLOOKUP(Produktionsår,Prislistetillæg!$A$5:$C$61,3,FALSE))</f>
        <v>254.86262873353931</v>
      </c>
    </row>
    <row r="12" spans="1:11" ht="25.5" customHeight="1" x14ac:dyDescent="0.3">
      <c r="B12" s="18" t="s">
        <v>36</v>
      </c>
      <c r="C12" s="125" t="s">
        <v>37</v>
      </c>
      <c r="D12" s="125"/>
      <c r="E12" s="125"/>
      <c r="F12" s="125"/>
      <c r="G12" s="125"/>
      <c r="H12" s="125"/>
      <c r="I12" s="20">
        <v>7.33</v>
      </c>
      <c r="J12" s="29">
        <f>($C$6*$F$6)*I12</f>
        <v>38.482500000000002</v>
      </c>
      <c r="K12" s="40">
        <f>J12*(VLOOKUP(OpdateretÅrstal,Prislistetillæg!$A$4:$C$61,3,FALSE)/VLOOKUP(Produktionsår,Prislistetillæg!$A$5:$C$61,3,FALSE))</f>
        <v>62.964040061235018</v>
      </c>
    </row>
    <row r="13" spans="1:11" x14ac:dyDescent="0.3">
      <c r="B13" s="18" t="s">
        <v>38</v>
      </c>
      <c r="C13" s="125" t="s">
        <v>39</v>
      </c>
      <c r="D13" s="125"/>
      <c r="E13" s="125"/>
      <c r="F13" s="125"/>
      <c r="G13" s="125"/>
      <c r="H13" s="125"/>
      <c r="I13" s="20">
        <v>15.49</v>
      </c>
      <c r="J13" s="30">
        <f>($C$6*$F$6)*2*I13</f>
        <v>162.64500000000001</v>
      </c>
      <c r="K13" s="40">
        <f>J13*(VLOOKUP(OpdateretÅrstal,Prislistetillæg!$A$4:$C$61,3,FALSE)/VLOOKUP(Produktionsår,Prislistetillæg!$A$5:$C$61,3,FALSE))</f>
        <v>266.11541079086777</v>
      </c>
    </row>
    <row r="14" spans="1:11" ht="26.25" customHeight="1" x14ac:dyDescent="0.3">
      <c r="B14" s="18" t="s">
        <v>40</v>
      </c>
      <c r="C14" s="125" t="s">
        <v>41</v>
      </c>
      <c r="D14" s="125"/>
      <c r="E14" s="125"/>
      <c r="F14" s="125"/>
      <c r="G14" s="125"/>
      <c r="H14" s="125"/>
      <c r="I14" s="20">
        <v>9.36</v>
      </c>
      <c r="J14" s="30">
        <f>($C$6*$F$6)*2*I14</f>
        <v>98.28</v>
      </c>
      <c r="K14" s="40">
        <f>J14*(VLOOKUP(OpdateretÅrstal,Prislistetillæg!$A$4:$C$61,3,FALSE)/VLOOKUP(Produktionsår,Prislistetillæg!$A$5:$C$61,3,FALSE))</f>
        <v>160.80311459022096</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147.875</v>
      </c>
      <c r="K18" s="40" t="e">
        <f>J18*(VLOOKUP(YEAR('Samle ark'!$O$1),Prislistetillæg!$A$4:$C$61,3,FALSE)/VLOOKUP($D$3,Prislistetillæg!$A$5:$C$61,3,FALSE))</f>
        <v>#N/A</v>
      </c>
    </row>
    <row r="19" spans="1:11" ht="24.75" customHeight="1" x14ac:dyDescent="0.3">
      <c r="B19" s="18" t="s">
        <v>46</v>
      </c>
      <c r="C19" s="129" t="s">
        <v>47</v>
      </c>
      <c r="D19" s="129"/>
      <c r="E19" s="129"/>
      <c r="F19" s="129"/>
      <c r="G19" s="129"/>
      <c r="H19" s="129"/>
      <c r="I19" s="20">
        <v>3.91</v>
      </c>
      <c r="J19" s="41">
        <f>((2*F6)+C6)*I19</f>
        <v>25.414999999999999</v>
      </c>
      <c r="K19" s="40">
        <f>J19*(VLOOKUP(OpdateretÅrstal,Prislistetillæg!$A$4:$C$61,3,FALSE)/VLOOKUP(Produktionsår,Prislistetillæg!$A$5:$C$61,3,FALSE))</f>
        <v>41.583345108979096</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985.36499999999978</v>
      </c>
      <c r="K21" s="38">
        <f>J21*(VLOOKUP(OpdateretÅrstal,Prislistetillæg!$A$4:$C$61,3,FALSE)/VLOOKUP(Produktionsår,Prislistetillæg!$A$5:$C$61,3,FALSE))</f>
        <v>1612.2279304862946</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187.68857142857138</v>
      </c>
      <c r="K23" s="39">
        <f>J23*(VLOOKUP(OpdateretÅrstal,Prislistetillæg!$A$4:$C$61,3,FALSE)/VLOOKUP(Produktionsår,Prislistetillæg!$A$5:$C$61,3,FALSE))</f>
        <v>307.09103437834182</v>
      </c>
    </row>
    <row r="25" spans="1:11" x14ac:dyDescent="0.3">
      <c r="A25" t="s">
        <v>50</v>
      </c>
    </row>
    <row r="26" spans="1:11" x14ac:dyDescent="0.3">
      <c r="A26" t="s">
        <v>60</v>
      </c>
    </row>
    <row r="27" spans="1:11" x14ac:dyDescent="0.3">
      <c r="A27" t="s">
        <v>51</v>
      </c>
    </row>
    <row r="30" spans="1:11" x14ac:dyDescent="0.3">
      <c r="A30" t="s">
        <v>61</v>
      </c>
    </row>
  </sheetData>
  <mergeCells count="19">
    <mergeCell ref="C21:H21"/>
    <mergeCell ref="C22:H22"/>
    <mergeCell ref="C23:H23"/>
    <mergeCell ref="C20:H20"/>
    <mergeCell ref="C17:H17"/>
    <mergeCell ref="C19:H19"/>
    <mergeCell ref="C18:H18"/>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rgb="FF00B050"/>
  </sheetPr>
  <dimension ref="A1:K30"/>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53">
        <f>'Samle ark'!B42</f>
        <v>3.5</v>
      </c>
      <c r="D6" s="117" t="s">
        <v>26</v>
      </c>
      <c r="E6" s="118"/>
      <c r="F6" s="53">
        <f>'Samle ark'!C42</f>
        <v>2</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207.69</v>
      </c>
      <c r="K11" s="40">
        <f>J11*(VLOOKUP(OpdateretÅrstal,Prislistetillæg!$A$4:$C$61,3,FALSE)/VLOOKUP(Produktionsår,Prislistetillæg!$A$5:$C$61,3,FALSE))</f>
        <v>339.81683831138571</v>
      </c>
    </row>
    <row r="12" spans="1:11" ht="24.75" customHeight="1" x14ac:dyDescent="0.3">
      <c r="B12" s="18" t="s">
        <v>36</v>
      </c>
      <c r="C12" s="125" t="s">
        <v>37</v>
      </c>
      <c r="D12" s="125"/>
      <c r="E12" s="125"/>
      <c r="F12" s="125"/>
      <c r="G12" s="125"/>
      <c r="H12" s="125"/>
      <c r="I12" s="20">
        <v>7.33</v>
      </c>
      <c r="J12" s="29">
        <f>($C$6*$F$6)*I12</f>
        <v>51.31</v>
      </c>
      <c r="K12" s="40">
        <f>J12*(VLOOKUP(OpdateretÅrstal,Prislistetillæg!$A$4:$C$61,3,FALSE)/VLOOKUP(Produktionsår,Prislistetillæg!$A$5:$C$61,3,FALSE))</f>
        <v>83.952053414980028</v>
      </c>
    </row>
    <row r="13" spans="1:11" x14ac:dyDescent="0.3">
      <c r="B13" s="18" t="s">
        <v>38</v>
      </c>
      <c r="C13" s="125" t="s">
        <v>39</v>
      </c>
      <c r="D13" s="125"/>
      <c r="E13" s="125"/>
      <c r="F13" s="125"/>
      <c r="G13" s="125"/>
      <c r="H13" s="125"/>
      <c r="I13" s="20">
        <v>15.49</v>
      </c>
      <c r="J13" s="30">
        <f>($C$6*$F$6)*2*I13</f>
        <v>216.86</v>
      </c>
      <c r="K13" s="40">
        <f>J13*(VLOOKUP(OpdateretÅrstal,Prislistetillæg!$A$4:$C$61,3,FALSE)/VLOOKUP(Produktionsår,Prislistetillæg!$A$5:$C$61,3,FALSE))</f>
        <v>354.82054772115708</v>
      </c>
    </row>
    <row r="14" spans="1:11" ht="26.25" customHeight="1" x14ac:dyDescent="0.3">
      <c r="B14" s="18" t="s">
        <v>40</v>
      </c>
      <c r="C14" s="125" t="s">
        <v>41</v>
      </c>
      <c r="D14" s="125"/>
      <c r="E14" s="125"/>
      <c r="F14" s="125"/>
      <c r="G14" s="125"/>
      <c r="H14" s="125"/>
      <c r="I14" s="20">
        <v>9.36</v>
      </c>
      <c r="J14" s="30">
        <f>($C$6*$F$6)*2*I14</f>
        <v>131.04</v>
      </c>
      <c r="K14" s="40">
        <f>J14*(VLOOKUP(OpdateretÅrstal,Prislistetillæg!$A$4:$C$61,3,FALSE)/VLOOKUP(Produktionsår,Prislistetillæg!$A$5:$C$61,3,FALSE))</f>
        <v>214.40415278696125</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170.625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29.325000000000003</v>
      </c>
      <c r="K19" s="40">
        <f>J19*(VLOOKUP(OpdateretÅrstal,Prislistetillæg!$A$4:$C$61,3,FALSE)/VLOOKUP(Produktionsår,Prislistetillæg!$A$5:$C$61,3,FALSE))</f>
        <v>47.980782818052802</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1163.75</v>
      </c>
      <c r="K21" s="38">
        <f>J21*(VLOOKUP(OpdateretÅrstal,Prislistetillæg!$A$4:$C$61,3,FALSE)/VLOOKUP(Produktionsår,Prislistetillæg!$A$5:$C$61,3,FALSE))</f>
        <v>1904.0967094461703</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166.25</v>
      </c>
      <c r="K23" s="39">
        <f>J23*(VLOOKUP(OpdateretÅrstal,Prislistetillæg!$A$4:$C$61,3,FALSE)/VLOOKUP(Produktionsår,Prislistetillæg!$A$5:$C$61,3,FALSE))</f>
        <v>272.01381563516719</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21:H21"/>
    <mergeCell ref="C22:H22"/>
    <mergeCell ref="C23:H23"/>
    <mergeCell ref="C20:H20"/>
    <mergeCell ref="C17:H17"/>
    <mergeCell ref="C19:H19"/>
    <mergeCell ref="C18:H18"/>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tabColor rgb="FF00B050"/>
  </sheetPr>
  <dimension ref="A1:K30"/>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53">
        <f>'Samle ark'!B44</f>
        <v>10</v>
      </c>
      <c r="D6" s="117" t="s">
        <v>26</v>
      </c>
      <c r="E6" s="118"/>
      <c r="F6" s="53">
        <f>'Samle ark'!C44</f>
        <v>0.5</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148.35000000000002</v>
      </c>
      <c r="K11" s="40">
        <f>J11*(VLOOKUP(OpdateretÅrstal,Prislistetillæg!$A$4:$C$61,3,FALSE)/VLOOKUP(Produktionsår,Prislistetillæg!$A$5:$C$61,3,FALSE))</f>
        <v>242.72631307956127</v>
      </c>
    </row>
    <row r="12" spans="1:11" ht="24.75" customHeight="1" x14ac:dyDescent="0.3">
      <c r="B12" s="18" t="s">
        <v>36</v>
      </c>
      <c r="C12" s="125" t="s">
        <v>37</v>
      </c>
      <c r="D12" s="125"/>
      <c r="E12" s="125"/>
      <c r="F12" s="125"/>
      <c r="G12" s="125"/>
      <c r="H12" s="125"/>
      <c r="I12" s="20">
        <v>7.33</v>
      </c>
      <c r="J12" s="29">
        <f>($C$6*$F$6)*I12</f>
        <v>36.65</v>
      </c>
      <c r="K12" s="40">
        <f>J12*(VLOOKUP(OpdateretÅrstal,Prislistetillæg!$A$4:$C$61,3,FALSE)/VLOOKUP(Produktionsår,Prislistetillæg!$A$5:$C$61,3,FALSE))</f>
        <v>59.965752439271441</v>
      </c>
    </row>
    <row r="13" spans="1:11" x14ac:dyDescent="0.3">
      <c r="B13" s="18" t="s">
        <v>38</v>
      </c>
      <c r="C13" s="125" t="s">
        <v>39</v>
      </c>
      <c r="D13" s="125"/>
      <c r="E13" s="125"/>
      <c r="F13" s="125"/>
      <c r="G13" s="125"/>
      <c r="H13" s="125"/>
      <c r="I13" s="20">
        <v>15.49</v>
      </c>
      <c r="J13" s="30">
        <f>($C$6*$F$6)*2*I13</f>
        <v>154.9</v>
      </c>
      <c r="K13" s="40">
        <f>J13*(VLOOKUP(OpdateretÅrstal,Prislistetillæg!$A$4:$C$61,3,FALSE)/VLOOKUP(Produktionsår,Prislistetillæg!$A$5:$C$61,3,FALSE))</f>
        <v>253.44324837225503</v>
      </c>
    </row>
    <row r="14" spans="1:11" ht="26.25" customHeight="1" x14ac:dyDescent="0.3">
      <c r="B14" s="18" t="s">
        <v>40</v>
      </c>
      <c r="C14" s="125" t="s">
        <v>41</v>
      </c>
      <c r="D14" s="125"/>
      <c r="E14" s="125"/>
      <c r="F14" s="125"/>
      <c r="G14" s="125"/>
      <c r="H14" s="125"/>
      <c r="I14" s="20">
        <v>9.36</v>
      </c>
      <c r="J14" s="30">
        <f>($C$6*$F$6)*2*I14</f>
        <v>93.6</v>
      </c>
      <c r="K14" s="40">
        <f>J14*(VLOOKUP(OpdateretÅrstal,Prislistetillæg!$A$4:$C$61,3,FALSE)/VLOOKUP(Produktionsår,Prislistetillæg!$A$5:$C$61,3,FALSE))</f>
        <v>153.14582341925802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250.25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43.010000000000005</v>
      </c>
      <c r="K19" s="40">
        <f>J19*(VLOOKUP(OpdateretÅrstal,Prislistetillæg!$A$4:$C$61,3,FALSE)/VLOOKUP(Produktionsår,Prislistetillæg!$A$5:$C$61,3,FALSE))</f>
        <v>70.371814799810778</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1544.1200000000001</v>
      </c>
      <c r="K21" s="38">
        <f>J21*(VLOOKUP(OpdateretÅrstal,Prislistetillæg!$A$4:$C$61,3,FALSE)/VLOOKUP(Produktionsår,Prislistetillæg!$A$5:$C$61,3,FALSE))</f>
        <v>2526.4479578861619</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308.82400000000001</v>
      </c>
      <c r="K23" s="39">
        <f>J23*(VLOOKUP(OpdateretÅrstal,Prislistetillæg!$A$4:$C$61,3,FALSE)/VLOOKUP(Produktionsår,Prislistetillæg!$A$5:$C$61,3,FALSE))</f>
        <v>505.28959157723233</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21:H21"/>
    <mergeCell ref="C22:H22"/>
    <mergeCell ref="C23:H23"/>
    <mergeCell ref="C20:H20"/>
    <mergeCell ref="C17:H17"/>
    <mergeCell ref="C19:H19"/>
    <mergeCell ref="C18:H18"/>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3">
    <tabColor rgb="FF00B050"/>
  </sheetPr>
  <dimension ref="A1:K30"/>
  <sheetViews>
    <sheetView workbookViewId="0">
      <selection sqref="A1:K1"/>
    </sheetView>
  </sheetViews>
  <sheetFormatPr defaultRowHeight="13.5" x14ac:dyDescent="0.3"/>
  <cols>
    <col min="9" max="9" width="9.4609375" bestFit="1" customWidth="1"/>
    <col min="10" max="11" width="12.15234375"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53">
        <f>'Samle ark'!B45</f>
        <v>10</v>
      </c>
      <c r="D6" s="117" t="s">
        <v>26</v>
      </c>
      <c r="E6" s="118"/>
      <c r="F6" s="53">
        <f>'Samle ark'!C45</f>
        <v>1</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296.70000000000005</v>
      </c>
      <c r="K11" s="40">
        <f>J11*(VLOOKUP(OpdateretÅrstal,Prislistetillæg!$A$4:$C$61,3,FALSE)/VLOOKUP(Produktionsår,Prislistetillæg!$A$5:$C$61,3,FALSE))</f>
        <v>485.45262615912253</v>
      </c>
    </row>
    <row r="12" spans="1:11" ht="26.25" customHeight="1" x14ac:dyDescent="0.3">
      <c r="B12" s="18" t="s">
        <v>36</v>
      </c>
      <c r="C12" s="125" t="s">
        <v>37</v>
      </c>
      <c r="D12" s="125"/>
      <c r="E12" s="125"/>
      <c r="F12" s="125"/>
      <c r="G12" s="125"/>
      <c r="H12" s="125"/>
      <c r="I12" s="20">
        <v>7.33</v>
      </c>
      <c r="J12" s="29">
        <f>($C$6*$F$6)*I12</f>
        <v>73.3</v>
      </c>
      <c r="K12" s="40">
        <f>J12*(VLOOKUP(OpdateretÅrstal,Prislistetillæg!$A$4:$C$61,3,FALSE)/VLOOKUP(Produktionsår,Prislistetillæg!$A$5:$C$61,3,FALSE))</f>
        <v>119.93150487854288</v>
      </c>
    </row>
    <row r="13" spans="1:11" x14ac:dyDescent="0.3">
      <c r="B13" s="18" t="s">
        <v>38</v>
      </c>
      <c r="C13" s="125" t="s">
        <v>39</v>
      </c>
      <c r="D13" s="125"/>
      <c r="E13" s="125"/>
      <c r="F13" s="125"/>
      <c r="G13" s="125"/>
      <c r="H13" s="125"/>
      <c r="I13" s="20">
        <v>15.49</v>
      </c>
      <c r="J13" s="30">
        <f>($C$6*$F$6)*2*I13</f>
        <v>309.8</v>
      </c>
      <c r="K13" s="40">
        <f>J13*(VLOOKUP(OpdateretÅrstal,Prislistetillæg!$A$4:$C$61,3,FALSE)/VLOOKUP(Produktionsår,Prislistetillæg!$A$5:$C$61,3,FALSE))</f>
        <v>506.88649674451005</v>
      </c>
    </row>
    <row r="14" spans="1:11" ht="25.5" customHeight="1" x14ac:dyDescent="0.3">
      <c r="B14" s="18" t="s">
        <v>40</v>
      </c>
      <c r="C14" s="125" t="s">
        <v>41</v>
      </c>
      <c r="D14" s="125"/>
      <c r="E14" s="125"/>
      <c r="F14" s="125"/>
      <c r="G14" s="125"/>
      <c r="H14" s="125"/>
      <c r="I14" s="20">
        <v>9.36</v>
      </c>
      <c r="J14" s="30">
        <f>($C$6*$F$6)*2*I14</f>
        <v>187.2</v>
      </c>
      <c r="K14" s="40">
        <f>J14*(VLOOKUP(OpdateretÅrstal,Prislistetillæg!$A$4:$C$61,3,FALSE)/VLOOKUP(Produktionsår,Prislistetillæg!$A$5:$C$61,3,FALSE))</f>
        <v>306.29164683851604</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273</v>
      </c>
      <c r="K18" s="40" t="e">
        <f>J18*(VLOOKUP(YEAR('Samle ark'!$O$1),Prislistetillæg!$A$4:$C$61,3,FALSE)/VLOOKUP($D$3,Prislistetillæg!$A$5:$C$61,3,FALSE))</f>
        <v>#N/A</v>
      </c>
    </row>
    <row r="19" spans="1:11" ht="25.5" customHeight="1" x14ac:dyDescent="0.3">
      <c r="B19" s="18" t="s">
        <v>46</v>
      </c>
      <c r="C19" s="129" t="s">
        <v>47</v>
      </c>
      <c r="D19" s="129"/>
      <c r="E19" s="129"/>
      <c r="F19" s="129"/>
      <c r="G19" s="129"/>
      <c r="H19" s="129"/>
      <c r="I19" s="20">
        <v>3.91</v>
      </c>
      <c r="J19" s="41">
        <f>((2*F6)+C6)*I19</f>
        <v>46.92</v>
      </c>
      <c r="K19" s="40">
        <f>J19*(VLOOKUP(OpdateretÅrstal,Prislistetillæg!$A$4:$C$61,3,FALSE)/VLOOKUP(Produktionsår,Prislistetillæg!$A$5:$C$61,3,FALSE))</f>
        <v>76.769252508884477</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2004.2800000000002</v>
      </c>
      <c r="K21" s="38">
        <f>J21*(VLOOKUP(OpdateretÅrstal,Prislistetillæg!$A$4:$C$61,3,FALSE)/VLOOKUP(Produktionsår,Prislistetillæg!$A$5:$C$61,3,FALSE))</f>
        <v>3279.3494760977624</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200.42800000000003</v>
      </c>
      <c r="K23" s="39">
        <f>J23*(VLOOKUP(OpdateretÅrstal,Prislistetillæg!$A$4:$C$61,3,FALSE)/VLOOKUP(Produktionsår,Prislistetillæg!$A$5:$C$61,3,FALSE))</f>
        <v>327.9349476097762</v>
      </c>
    </row>
    <row r="25" spans="1:11" x14ac:dyDescent="0.3">
      <c r="A25" t="s">
        <v>50</v>
      </c>
    </row>
    <row r="26" spans="1:11" x14ac:dyDescent="0.3">
      <c r="A26" t="s">
        <v>60</v>
      </c>
    </row>
    <row r="27" spans="1:11" x14ac:dyDescent="0.3">
      <c r="A27" t="s">
        <v>51</v>
      </c>
    </row>
    <row r="30" spans="1:11" x14ac:dyDescent="0.3">
      <c r="A30" t="s">
        <v>61</v>
      </c>
    </row>
  </sheetData>
  <mergeCells count="19">
    <mergeCell ref="C21:H21"/>
    <mergeCell ref="C22:H22"/>
    <mergeCell ref="C23:H23"/>
    <mergeCell ref="C20:H20"/>
    <mergeCell ref="C17:H17"/>
    <mergeCell ref="C19:H19"/>
    <mergeCell ref="C18:H18"/>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4">
    <tabColor rgb="FF00B050"/>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53">
        <f>'Samle ark'!B46</f>
        <v>10</v>
      </c>
      <c r="D6" s="117" t="s">
        <v>26</v>
      </c>
      <c r="E6" s="118"/>
      <c r="F6" s="53">
        <f>'Samle ark'!C46</f>
        <v>1.5</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445.05</v>
      </c>
      <c r="K11" s="40">
        <f>J11*(VLOOKUP(OpdateretÅrstal,Prislistetillæg!$A$4:$C$61,3,FALSE)/VLOOKUP(Produktionsår,Prislistetillæg!$A$5:$C$61,3,FALSE))</f>
        <v>728.17893923868371</v>
      </c>
    </row>
    <row r="12" spans="1:11" ht="26.25" customHeight="1" x14ac:dyDescent="0.3">
      <c r="B12" s="18" t="s">
        <v>36</v>
      </c>
      <c r="C12" s="125" t="s">
        <v>37</v>
      </c>
      <c r="D12" s="125"/>
      <c r="E12" s="125"/>
      <c r="F12" s="125"/>
      <c r="G12" s="125"/>
      <c r="H12" s="125"/>
      <c r="I12" s="20">
        <v>7.33</v>
      </c>
      <c r="J12" s="29">
        <f>($C$6*$F$6)*I12</f>
        <v>109.95</v>
      </c>
      <c r="K12" s="40">
        <f>J12*(VLOOKUP(OpdateretÅrstal,Prislistetillæg!$A$4:$C$61,3,FALSE)/VLOOKUP(Produktionsår,Prislistetillæg!$A$5:$C$61,3,FALSE))</f>
        <v>179.89725731781434</v>
      </c>
    </row>
    <row r="13" spans="1:11" x14ac:dyDescent="0.3">
      <c r="B13" s="18" t="s">
        <v>38</v>
      </c>
      <c r="C13" s="125" t="s">
        <v>39</v>
      </c>
      <c r="D13" s="125"/>
      <c r="E13" s="125"/>
      <c r="F13" s="125"/>
      <c r="G13" s="125"/>
      <c r="H13" s="125"/>
      <c r="I13" s="20">
        <v>15.49</v>
      </c>
      <c r="J13" s="30">
        <f>($C$6*$F$6)*2*I13</f>
        <v>464.7</v>
      </c>
      <c r="K13" s="40">
        <f>J13*(VLOOKUP(OpdateretÅrstal,Prislistetillæg!$A$4:$C$61,3,FALSE)/VLOOKUP(Produktionsår,Prislistetillæg!$A$5:$C$61,3,FALSE))</f>
        <v>760.32974511676503</v>
      </c>
    </row>
    <row r="14" spans="1:11" ht="26.25" customHeight="1" x14ac:dyDescent="0.3">
      <c r="B14" s="18" t="s">
        <v>40</v>
      </c>
      <c r="C14" s="125" t="s">
        <v>41</v>
      </c>
      <c r="D14" s="125"/>
      <c r="E14" s="125"/>
      <c r="F14" s="125"/>
      <c r="G14" s="125"/>
      <c r="H14" s="125"/>
      <c r="I14" s="20">
        <v>9.36</v>
      </c>
      <c r="J14" s="30">
        <f>($C$6*$F$6)*2*I14</f>
        <v>280.79999999999995</v>
      </c>
      <c r="K14" s="40">
        <f>J14*(VLOOKUP(OpdateretÅrstal,Prislistetillæg!$A$4:$C$61,3,FALSE)/VLOOKUP(Produktionsår,Prislistetillæg!$A$5:$C$61,3,FALSE))</f>
        <v>459.43747025777407</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295.75</v>
      </c>
      <c r="K18" s="40" t="e">
        <f>J18*(VLOOKUP(YEAR('Samle ark'!$O$1),Prislistetillæg!$A$4:$C$61,3,FALSE)/VLOOKUP($D$3,Prislistetillæg!$A$5:$C$61,3,FALSE))</f>
        <v>#N/A</v>
      </c>
    </row>
    <row r="19" spans="1:11" ht="25.5" customHeight="1" x14ac:dyDescent="0.3">
      <c r="B19" s="18" t="s">
        <v>46</v>
      </c>
      <c r="C19" s="129" t="s">
        <v>47</v>
      </c>
      <c r="D19" s="129"/>
      <c r="E19" s="129"/>
      <c r="F19" s="129"/>
      <c r="G19" s="129"/>
      <c r="H19" s="129"/>
      <c r="I19" s="20">
        <v>3.91</v>
      </c>
      <c r="J19" s="41">
        <f>((2*F6)+C6)*I19</f>
        <v>50.83</v>
      </c>
      <c r="K19" s="40">
        <f>J19*(VLOOKUP(OpdateretÅrstal,Prislistetillæg!$A$4:$C$61,3,FALSE)/VLOOKUP(Produktionsår,Prislistetillæg!$A$5:$C$61,3,FALSE))</f>
        <v>83.166690217958191</v>
      </c>
    </row>
    <row r="20" spans="1:11" ht="12.75" customHeight="1" x14ac:dyDescent="0.3">
      <c r="B20" s="18"/>
      <c r="C20" s="130"/>
      <c r="D20" s="131"/>
      <c r="E20" s="131"/>
      <c r="F20" s="131"/>
      <c r="G20" s="131"/>
      <c r="H20" s="132"/>
      <c r="I20" s="19"/>
      <c r="J20" s="31"/>
      <c r="K20" s="37"/>
    </row>
    <row r="21" spans="1:11" ht="12.75" customHeight="1" x14ac:dyDescent="0.3">
      <c r="B21" s="18"/>
      <c r="C21" s="130" t="s">
        <v>48</v>
      </c>
      <c r="D21" s="131"/>
      <c r="E21" s="131"/>
      <c r="F21" s="131"/>
      <c r="G21" s="131"/>
      <c r="H21" s="132"/>
      <c r="I21" s="20"/>
      <c r="J21" s="29">
        <f>SUM(J11:J19)</f>
        <v>2464.44</v>
      </c>
      <c r="K21" s="38">
        <f>J21*(VLOOKUP(OpdateretÅrstal,Prislistetillæg!$A$4:$C$61,3,FALSE)/VLOOKUP(Produktionsår,Prislistetillæg!$A$5:$C$61,3,FALSE))</f>
        <v>4032.2509943093623</v>
      </c>
    </row>
    <row r="22" spans="1:11" ht="12.75" customHeight="1" x14ac:dyDescent="0.3">
      <c r="B22" s="18"/>
      <c r="C22" s="126"/>
      <c r="D22" s="127"/>
      <c r="E22" s="127"/>
      <c r="F22" s="127"/>
      <c r="G22" s="127"/>
      <c r="H22" s="128"/>
      <c r="I22" s="20"/>
      <c r="K22" s="37"/>
    </row>
    <row r="23" spans="1:11" ht="13.5" customHeight="1" thickBot="1" x14ac:dyDescent="0.35">
      <c r="B23" s="23"/>
      <c r="C23" s="133" t="s">
        <v>49</v>
      </c>
      <c r="D23" s="134"/>
      <c r="E23" s="134"/>
      <c r="F23" s="134"/>
      <c r="G23" s="134"/>
      <c r="H23" s="135"/>
      <c r="I23" s="24"/>
      <c r="J23" s="32">
        <f>J21/(C6*F6)</f>
        <v>164.29599999999999</v>
      </c>
      <c r="K23" s="39">
        <f>J23*(VLOOKUP(OpdateretÅrstal,Prislistetillæg!$A$4:$C$61,3,FALSE)/VLOOKUP(Produktionsår,Prislistetillæg!$A$5:$C$61,3,FALSE))</f>
        <v>268.81673295395746</v>
      </c>
    </row>
    <row r="25" spans="1:11" x14ac:dyDescent="0.3">
      <c r="A25" t="s">
        <v>50</v>
      </c>
    </row>
    <row r="26" spans="1:1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5">
    <tabColor rgb="FF00B050"/>
  </sheetPr>
  <dimension ref="A1:K30"/>
  <sheetViews>
    <sheetView workbookViewId="0">
      <selection sqref="A1:K1"/>
    </sheetView>
  </sheetViews>
  <sheetFormatPr defaultRowHeight="13.5" x14ac:dyDescent="0.3"/>
  <cols>
    <col min="9" max="9" width="9.4609375" bestFit="1" customWidth="1"/>
    <col min="10" max="11" width="12.15234375" bestFit="1" customWidth="1"/>
  </cols>
  <sheetData>
    <row r="1" spans="1:11" ht="14" thickBot="1" x14ac:dyDescent="0.35">
      <c r="A1" s="136" t="s">
        <v>68</v>
      </c>
      <c r="B1" s="137"/>
      <c r="C1" s="137"/>
      <c r="D1" s="137"/>
      <c r="E1" s="137"/>
      <c r="F1" s="137"/>
      <c r="G1" s="137"/>
      <c r="H1" s="137"/>
      <c r="I1" s="137"/>
      <c r="J1" s="137"/>
      <c r="K1" s="138"/>
    </row>
    <row r="3" spans="1:11" x14ac:dyDescent="0.3">
      <c r="A3" t="s">
        <v>23</v>
      </c>
      <c r="D3" s="27">
        <v>2014</v>
      </c>
      <c r="E3" t="s">
        <v>24</v>
      </c>
    </row>
    <row r="6" spans="1:11" x14ac:dyDescent="0.3">
      <c r="A6" s="117" t="s">
        <v>25</v>
      </c>
      <c r="B6" s="118"/>
      <c r="C6" s="53">
        <f>'Samle ark'!B47</f>
        <v>10</v>
      </c>
      <c r="D6" s="117" t="s">
        <v>26</v>
      </c>
      <c r="E6" s="118"/>
      <c r="F6" s="53">
        <f>'Samle ark'!C47</f>
        <v>2</v>
      </c>
      <c r="G6" s="117" t="s">
        <v>27</v>
      </c>
      <c r="H6" s="118"/>
      <c r="I6" s="118"/>
      <c r="J6" s="26">
        <v>300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29.67</v>
      </c>
      <c r="J11" s="28">
        <f>($C$6*$F$6)*I11</f>
        <v>593.40000000000009</v>
      </c>
      <c r="K11" s="40">
        <f>J11*(VLOOKUP(OpdateretÅrstal,Prislistetillæg!$A$4:$C$61,3,FALSE)/VLOOKUP(Produktionsår,Prislistetillæg!$A$5:$C$61,3,FALSE))</f>
        <v>970.90525231824506</v>
      </c>
    </row>
    <row r="12" spans="1:11" ht="25.5" customHeight="1" x14ac:dyDescent="0.3">
      <c r="B12" s="18" t="s">
        <v>36</v>
      </c>
      <c r="C12" s="125" t="s">
        <v>37</v>
      </c>
      <c r="D12" s="125"/>
      <c r="E12" s="125"/>
      <c r="F12" s="125"/>
      <c r="G12" s="125"/>
      <c r="H12" s="125"/>
      <c r="I12" s="20">
        <v>7.33</v>
      </c>
      <c r="J12" s="29">
        <f>($C$6*$F$6)*I12</f>
        <v>146.6</v>
      </c>
      <c r="K12" s="40">
        <f>J12*(VLOOKUP(OpdateretÅrstal,Prislistetillæg!$A$4:$C$61,3,FALSE)/VLOOKUP(Produktionsår,Prislistetillæg!$A$5:$C$61,3,FALSE))</f>
        <v>239.86300975708576</v>
      </c>
    </row>
    <row r="13" spans="1:11" x14ac:dyDescent="0.3">
      <c r="B13" s="18" t="s">
        <v>38</v>
      </c>
      <c r="C13" s="125" t="s">
        <v>39</v>
      </c>
      <c r="D13" s="125"/>
      <c r="E13" s="125"/>
      <c r="F13" s="125"/>
      <c r="G13" s="125"/>
      <c r="H13" s="125"/>
      <c r="I13" s="20">
        <v>15.49</v>
      </c>
      <c r="J13" s="30">
        <f>($C$6*$F$6)*2*I13</f>
        <v>619.6</v>
      </c>
      <c r="K13" s="40">
        <f>J13*(VLOOKUP(OpdateretÅrstal,Prislistetillæg!$A$4:$C$61,3,FALSE)/VLOOKUP(Produktionsår,Prislistetillæg!$A$5:$C$61,3,FALSE))</f>
        <v>1013.7729934890201</v>
      </c>
    </row>
    <row r="14" spans="1:11" ht="26.25" customHeight="1" x14ac:dyDescent="0.3">
      <c r="B14" s="18" t="s">
        <v>40</v>
      </c>
      <c r="C14" s="125" t="s">
        <v>41</v>
      </c>
      <c r="D14" s="125"/>
      <c r="E14" s="125"/>
      <c r="F14" s="125"/>
      <c r="G14" s="125"/>
      <c r="H14" s="125"/>
      <c r="I14" s="20">
        <v>9.36</v>
      </c>
      <c r="J14" s="30">
        <f>($C$6*$F$6)*2*I14</f>
        <v>374.4</v>
      </c>
      <c r="K14" s="40">
        <f>J14*(VLOOKUP(OpdateretÅrstal,Prislistetillæg!$A$4:$C$61,3,FALSE)/VLOOKUP(Produktionsår,Prislistetillæg!$A$5:$C$61,3,FALSE))</f>
        <v>612.58329367703209</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318.5</v>
      </c>
      <c r="K18" s="40" t="e">
        <f>J18*(VLOOKUP(YEAR('Samle ark'!$O$1),Prislistetillæg!$A$4:$C$61,3,FALSE)/VLOOKUP($D$3,Prislistetillæg!$A$5:$C$61,3,FALSE))</f>
        <v>#N/A</v>
      </c>
    </row>
    <row r="19" spans="1:11" ht="26.25" customHeight="1" x14ac:dyDescent="0.3">
      <c r="B19" s="18" t="s">
        <v>46</v>
      </c>
      <c r="C19" s="129" t="s">
        <v>47</v>
      </c>
      <c r="D19" s="129"/>
      <c r="E19" s="129"/>
      <c r="F19" s="129"/>
      <c r="G19" s="129"/>
      <c r="H19" s="129"/>
      <c r="I19" s="20">
        <v>3.91</v>
      </c>
      <c r="J19" s="41">
        <f>((2*F6)+C6)*I19</f>
        <v>54.74</v>
      </c>
      <c r="K19" s="40">
        <f>J19*(VLOOKUP(OpdateretÅrstal,Prislistetillæg!$A$4:$C$61,3,FALSE)/VLOOKUP(Produktionsår,Prislistetillæg!$A$5:$C$61,3,FALSE))</f>
        <v>89.56412792703189</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2924.6</v>
      </c>
      <c r="K21" s="38">
        <f>J21*(VLOOKUP(OpdateretÅrstal,Prislistetillæg!$A$4:$C$61,3,FALSE)/VLOOKUP(Produktionsår,Prislistetillæg!$A$5:$C$61,3,FALSE))</f>
        <v>4785.1525125209619</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146.22999999999999</v>
      </c>
      <c r="K23" s="39">
        <f>J23*(VLOOKUP(OpdateretÅrstal,Prislistetillæg!$A$4:$C$61,3,FALSE)/VLOOKUP(Produktionsår,Prislistetillæg!$A$5:$C$61,3,FALSE))</f>
        <v>239.25762562604811</v>
      </c>
    </row>
    <row r="25" spans="1:11" x14ac:dyDescent="0.3">
      <c r="A25" t="s">
        <v>50</v>
      </c>
    </row>
    <row r="26" spans="1:1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6">
    <tabColor theme="4"/>
  </sheetPr>
  <dimension ref="A1:K27"/>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25">
        <f>'Samle ark'!B34</f>
        <v>3.49</v>
      </c>
      <c r="D6" s="117" t="s">
        <v>26</v>
      </c>
      <c r="E6" s="118"/>
      <c r="F6" s="53">
        <f>'Samle ark'!C34</f>
        <v>0.5</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48.162000000000006</v>
      </c>
      <c r="K11" s="40">
        <f>J11*(VLOOKUP(OpdateretÅrstal,Prislistetillæg!$A$4:$C$61,3,FALSE)/VLOOKUP(Produktionsår,Prislistetillæg!$A$5:$C$61,3,FALSE))</f>
        <v>78.801379781178497</v>
      </c>
    </row>
    <row r="12" spans="1:11" ht="24.75" customHeight="1" x14ac:dyDescent="0.3">
      <c r="B12" s="18" t="s">
        <v>36</v>
      </c>
      <c r="C12" s="125" t="s">
        <v>37</v>
      </c>
      <c r="D12" s="125"/>
      <c r="E12" s="125"/>
      <c r="F12" s="125"/>
      <c r="G12" s="125"/>
      <c r="H12" s="125"/>
      <c r="I12" s="20">
        <v>7.33</v>
      </c>
      <c r="J12" s="29">
        <f>($C$6*$F$6)*I12</f>
        <v>12.790850000000001</v>
      </c>
      <c r="K12" s="40">
        <f>J12*(VLOOKUP(OpdateretÅrstal,Prislistetillæg!$A$4:$C$61,3,FALSE)/VLOOKUP(Produktionsår,Prislistetillæg!$A$5:$C$61,3,FALSE))</f>
        <v>20.928047601305735</v>
      </c>
    </row>
    <row r="13" spans="1:11" x14ac:dyDescent="0.3">
      <c r="B13" s="18" t="s">
        <v>38</v>
      </c>
      <c r="C13" s="125" t="s">
        <v>39</v>
      </c>
      <c r="D13" s="125"/>
      <c r="E13" s="125"/>
      <c r="F13" s="125"/>
      <c r="G13" s="125"/>
      <c r="H13" s="125"/>
      <c r="I13" s="20">
        <v>14.89</v>
      </c>
      <c r="J13" s="30">
        <f>($C$6*$F$6)*2*I13</f>
        <v>51.966100000000004</v>
      </c>
      <c r="K13" s="40">
        <f>J13*(VLOOKUP(OpdateretÅrstal,Prislistetillæg!$A$4:$C$61,3,FALSE)/VLOOKUP(Produktionsår,Prislistetillæg!$A$5:$C$61,3,FALSE))</f>
        <v>85.025546734909256</v>
      </c>
    </row>
    <row r="14" spans="1:11" ht="26.25" customHeight="1" x14ac:dyDescent="0.3">
      <c r="B14" s="18" t="s">
        <v>40</v>
      </c>
      <c r="C14" s="125" t="s">
        <v>41</v>
      </c>
      <c r="D14" s="125"/>
      <c r="E14" s="125"/>
      <c r="F14" s="125"/>
      <c r="G14" s="125"/>
      <c r="H14" s="125"/>
      <c r="I14" s="20">
        <v>9.36</v>
      </c>
      <c r="J14" s="30">
        <f>($C$6*$F$6)*2*I14</f>
        <v>32.666400000000003</v>
      </c>
      <c r="K14" s="40">
        <f>J14*(VLOOKUP(OpdateretÅrstal,Prislistetillæg!$A$4:$C$61,3,FALSE)/VLOOKUP(Produktionsår,Prislistetillæg!$A$5:$C$61,3,FALSE))</f>
        <v>53.447892373321061</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7" customHeight="1" x14ac:dyDescent="0.3">
      <c r="B19" s="18" t="s">
        <v>46</v>
      </c>
      <c r="C19" s="129" t="s">
        <v>47</v>
      </c>
      <c r="D19" s="129"/>
      <c r="E19" s="129"/>
      <c r="F19" s="129"/>
      <c r="G19" s="129"/>
      <c r="H19" s="129"/>
      <c r="I19" s="20">
        <v>3.91</v>
      </c>
      <c r="J19" s="41">
        <f>((2*F6)+C6)*I19</f>
        <v>17.555900000000001</v>
      </c>
      <c r="K19" s="40">
        <f>J19*(VLOOKUP(OpdateretÅrstal,Prislistetillæg!$A$4:$C$61,3,FALSE)/VLOOKUP(Produktionsår,Prislistetillæg!$A$5:$C$61,3,FALSE))</f>
        <v>28.724495313740945</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272.10124999999999</v>
      </c>
      <c r="K21" s="38">
        <f>J21*(VLOOKUP(OpdateretÅrstal,Prislistetillæg!$A$4:$C$61,3,FALSE)/VLOOKUP(Produktionsår,Prislistetillæg!$A$5:$C$61,3,FALSE))</f>
        <v>445.20480752841223</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155.93194842406876</v>
      </c>
      <c r="K23" s="39">
        <f>J23*(VLOOKUP(OpdateretÅrstal,Prislistetillæg!$A$4:$C$61,3,FALSE)/VLOOKUP(Produktionsår,Prislistetillæg!$A$5:$C$61,3,FALSE))</f>
        <v>255.13169485868897</v>
      </c>
    </row>
    <row r="24" spans="1:11" ht="12.75" customHeight="1" x14ac:dyDescent="0.3"/>
    <row r="25" spans="1:11" ht="12.75" customHeight="1" x14ac:dyDescent="0.3"/>
    <row r="26" spans="1:11" ht="12.75" customHeight="1" x14ac:dyDescent="0.3">
      <c r="A26" t="s">
        <v>50</v>
      </c>
    </row>
    <row r="27" spans="1:11" x14ac:dyDescent="0.3">
      <c r="A27" t="s">
        <v>51</v>
      </c>
    </row>
  </sheetData>
  <mergeCells count="19">
    <mergeCell ref="C21:H21"/>
    <mergeCell ref="C22:H22"/>
    <mergeCell ref="C23:H23"/>
    <mergeCell ref="C20:H20"/>
    <mergeCell ref="C17:H17"/>
    <mergeCell ref="C18:H18"/>
    <mergeCell ref="C19:H19"/>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7">
    <tabColor theme="4"/>
  </sheetPr>
  <dimension ref="A1:K27"/>
  <sheetViews>
    <sheetView workbookViewId="0">
      <selection activeCell="Q56" sqref="Q56"/>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25">
        <f>'Samle ark'!B35</f>
        <v>3.49</v>
      </c>
      <c r="D6" s="117" t="s">
        <v>26</v>
      </c>
      <c r="E6" s="118"/>
      <c r="F6" s="53">
        <f>'Samle ark'!C35</f>
        <v>1</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96.324000000000012</v>
      </c>
      <c r="K11" s="40">
        <f>J11*(VLOOKUP(OpdateretÅrstal,Prislistetillæg!$A$4:$C$61,3,FALSE)/VLOOKUP(Produktionsår,Prislistetillæg!$A$5:$C$61,3,FALSE))</f>
        <v>157.60275956235699</v>
      </c>
    </row>
    <row r="12" spans="1:11" ht="24.75" customHeight="1" x14ac:dyDescent="0.3">
      <c r="B12" s="18" t="s">
        <v>36</v>
      </c>
      <c r="C12" s="125" t="s">
        <v>37</v>
      </c>
      <c r="D12" s="125"/>
      <c r="E12" s="125"/>
      <c r="F12" s="125"/>
      <c r="G12" s="125"/>
      <c r="H12" s="125"/>
      <c r="I12" s="20">
        <v>7.33</v>
      </c>
      <c r="J12" s="29">
        <f>($C$6*$F$6)*I12</f>
        <v>25.581700000000001</v>
      </c>
      <c r="K12" s="40">
        <f>J12*(VLOOKUP(OpdateretÅrstal,Prislistetillæg!$A$4:$C$61,3,FALSE)/VLOOKUP(Produktionsår,Prislistetillæg!$A$5:$C$61,3,FALSE))</f>
        <v>41.856095202611471</v>
      </c>
    </row>
    <row r="13" spans="1:11" x14ac:dyDescent="0.3">
      <c r="B13" s="18" t="s">
        <v>38</v>
      </c>
      <c r="C13" s="125" t="s">
        <v>39</v>
      </c>
      <c r="D13" s="125"/>
      <c r="E13" s="125"/>
      <c r="F13" s="125"/>
      <c r="G13" s="125"/>
      <c r="H13" s="125"/>
      <c r="I13" s="20">
        <v>14.89</v>
      </c>
      <c r="J13" s="30">
        <f>($C$6*$F$6)*2*I13</f>
        <v>103.93220000000001</v>
      </c>
      <c r="K13" s="40">
        <f>J13*(VLOOKUP(OpdateretÅrstal,Prislistetillæg!$A$4:$C$61,3,FALSE)/VLOOKUP(Produktionsår,Prislistetillæg!$A$5:$C$61,3,FALSE))</f>
        <v>170.05109346981851</v>
      </c>
    </row>
    <row r="14" spans="1:11" ht="26.25" customHeight="1" x14ac:dyDescent="0.3">
      <c r="B14" s="18" t="s">
        <v>40</v>
      </c>
      <c r="C14" s="125" t="s">
        <v>41</v>
      </c>
      <c r="D14" s="125"/>
      <c r="E14" s="125"/>
      <c r="F14" s="125"/>
      <c r="G14" s="125"/>
      <c r="H14" s="125"/>
      <c r="I14" s="20">
        <v>9.36</v>
      </c>
      <c r="J14" s="30">
        <f>($C$6*$F$6)*2*I14</f>
        <v>65.332800000000006</v>
      </c>
      <c r="K14" s="40">
        <f>J14*(VLOOKUP(OpdateretÅrstal,Prislistetillæg!$A$4:$C$61,3,FALSE)/VLOOKUP(Produktionsår,Prislistetillæg!$A$5:$C$61,3,FALSE))</f>
        <v>106.89578474664212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7" customHeight="1" x14ac:dyDescent="0.3">
      <c r="B19" s="18" t="s">
        <v>46</v>
      </c>
      <c r="C19" s="129" t="s">
        <v>47</v>
      </c>
      <c r="D19" s="129"/>
      <c r="E19" s="129"/>
      <c r="F19" s="129"/>
      <c r="G19" s="129"/>
      <c r="H19" s="129"/>
      <c r="I19" s="20">
        <v>3.91</v>
      </c>
      <c r="J19" s="41">
        <f>((2*F6)+C6)*I19</f>
        <v>21.465900000000001</v>
      </c>
      <c r="K19" s="40">
        <f>J19*(VLOOKUP(OpdateretÅrstal,Prislistetillæg!$A$4:$C$61,3,FALSE)/VLOOKUP(Produktionsår,Prislistetillæg!$A$5:$C$61,3,FALSE))</f>
        <v>35.121933022814652</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421.59660000000002</v>
      </c>
      <c r="K21" s="38">
        <f>J21*(VLOOKUP(OpdateretÅrstal,Prislistetillæg!$A$4:$C$61,3,FALSE)/VLOOKUP(Produktionsår,Prislistetillæg!$A$5:$C$61,3,FALSE))</f>
        <v>689.80511172820047</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120.80131805157593</v>
      </c>
      <c r="K23" s="39">
        <f>J23*(VLOOKUP(OpdateretÅrstal,Prislistetillæg!$A$4:$C$61,3,FALSE)/VLOOKUP(Produktionsår,Prislistetillæg!$A$5:$C$61,3,FALSE))</f>
        <v>197.6518944779944</v>
      </c>
    </row>
    <row r="24" spans="1:11" ht="12.75" customHeight="1" x14ac:dyDescent="0.3"/>
    <row r="25" spans="1:11" ht="12.75" customHeight="1" x14ac:dyDescent="0.3"/>
    <row r="26" spans="1:11" ht="12.75" customHeight="1" x14ac:dyDescent="0.3">
      <c r="A26" t="s">
        <v>50</v>
      </c>
    </row>
    <row r="27" spans="1:11" x14ac:dyDescent="0.3">
      <c r="A27" t="s">
        <v>51</v>
      </c>
    </row>
  </sheetData>
  <mergeCells count="19">
    <mergeCell ref="C21:H21"/>
    <mergeCell ref="C22:H22"/>
    <mergeCell ref="C23:H23"/>
    <mergeCell ref="C20:H20"/>
    <mergeCell ref="C17:H17"/>
    <mergeCell ref="C18:H18"/>
    <mergeCell ref="C19:H19"/>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28">
    <tabColor theme="4"/>
  </sheetPr>
  <dimension ref="A1:K27"/>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25">
        <f>'Samle ark'!B36</f>
        <v>3.49</v>
      </c>
      <c r="D6" s="117" t="s">
        <v>26</v>
      </c>
      <c r="E6" s="118"/>
      <c r="F6" s="53">
        <f>'Samle ark'!C36</f>
        <v>1.5</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144.48600000000002</v>
      </c>
      <c r="K11" s="40">
        <f>J11*(VLOOKUP(OpdateretÅrstal,Prislistetillæg!$A$4:$C$61,3,FALSE)/VLOOKUP(Produktionsår,Prislistetillæg!$A$5:$C$61,3,FALSE))</f>
        <v>236.40413934353546</v>
      </c>
    </row>
    <row r="12" spans="1:11" ht="24.75" customHeight="1" x14ac:dyDescent="0.3">
      <c r="B12" s="18" t="s">
        <v>36</v>
      </c>
      <c r="C12" s="125" t="s">
        <v>37</v>
      </c>
      <c r="D12" s="125"/>
      <c r="E12" s="125"/>
      <c r="F12" s="125"/>
      <c r="G12" s="125"/>
      <c r="H12" s="125"/>
      <c r="I12" s="20">
        <v>7.33</v>
      </c>
      <c r="J12" s="29">
        <f>($C$6*$F$6)*I12</f>
        <v>38.372550000000004</v>
      </c>
      <c r="K12" s="40">
        <f>J12*(VLOOKUP(OpdateretÅrstal,Prislistetillæg!$A$4:$C$61,3,FALSE)/VLOOKUP(Produktionsår,Prislistetillæg!$A$5:$C$61,3,FALSE))</f>
        <v>62.784142803917206</v>
      </c>
    </row>
    <row r="13" spans="1:11" x14ac:dyDescent="0.3">
      <c r="B13" s="18" t="s">
        <v>38</v>
      </c>
      <c r="C13" s="125" t="s">
        <v>39</v>
      </c>
      <c r="D13" s="125"/>
      <c r="E13" s="125"/>
      <c r="F13" s="125"/>
      <c r="G13" s="125"/>
      <c r="H13" s="125"/>
      <c r="I13" s="20">
        <v>14.89</v>
      </c>
      <c r="J13" s="30">
        <f>($C$6*$F$6)*2*I13</f>
        <v>155.89830000000001</v>
      </c>
      <c r="K13" s="40">
        <f>J13*(VLOOKUP(OpdateretÅrstal,Prislistetillæg!$A$4:$C$61,3,FALSE)/VLOOKUP(Produktionsår,Prislistetillæg!$A$5:$C$61,3,FALSE))</f>
        <v>255.07664020472774</v>
      </c>
    </row>
    <row r="14" spans="1:11" ht="25.5" customHeight="1" x14ac:dyDescent="0.3">
      <c r="B14" s="18" t="s">
        <v>40</v>
      </c>
      <c r="C14" s="125" t="s">
        <v>41</v>
      </c>
      <c r="D14" s="125"/>
      <c r="E14" s="125"/>
      <c r="F14" s="125"/>
      <c r="G14" s="125"/>
      <c r="H14" s="125"/>
      <c r="I14" s="20">
        <v>9.36</v>
      </c>
      <c r="J14" s="30">
        <f>($C$6*$F$6)*2*I14</f>
        <v>97.999200000000002</v>
      </c>
      <c r="K14" s="40">
        <f>J14*(VLOOKUP(OpdateretÅrstal,Prislistetillæg!$A$4:$C$61,3,FALSE)/VLOOKUP(Produktionsår,Prislistetillæg!$A$5:$C$61,3,FALSE))</f>
        <v>160.34367711996316</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6.25" customHeight="1" x14ac:dyDescent="0.3">
      <c r="B19" s="18" t="s">
        <v>46</v>
      </c>
      <c r="C19" s="129" t="s">
        <v>47</v>
      </c>
      <c r="D19" s="129"/>
      <c r="E19" s="129"/>
      <c r="F19" s="129"/>
      <c r="G19" s="129"/>
      <c r="H19" s="129"/>
      <c r="I19" s="20">
        <v>3.91</v>
      </c>
      <c r="J19" s="41">
        <f>((2*F6)+C6)*I19</f>
        <v>25.375900000000001</v>
      </c>
      <c r="K19" s="40">
        <f>J19*(VLOOKUP(OpdateretÅrstal,Prislistetillæg!$A$4:$C$61,3,FALSE)/VLOOKUP(Produktionsår,Prislistetillæg!$A$5:$C$61,3,FALSE))</f>
        <v>41.519370731888358</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571.09195</v>
      </c>
      <c r="K21" s="38">
        <f>J21*(VLOOKUP(OpdateretÅrstal,Prislistetillæg!$A$4:$C$61,3,FALSE)/VLOOKUP(Produktionsår,Prislistetillæg!$A$5:$C$61,3,FALSE))</f>
        <v>934.40541592798866</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109.09110792741164</v>
      </c>
      <c r="K23" s="39">
        <f>J23*(VLOOKUP(OpdateretÅrstal,Prislistetillæg!$A$4:$C$61,3,FALSE)/VLOOKUP(Produktionsår,Prislistetillæg!$A$5:$C$61,3,FALSE))</f>
        <v>178.49196101776286</v>
      </c>
    </row>
    <row r="26" spans="1:11" x14ac:dyDescent="0.3">
      <c r="A26" t="s">
        <v>50</v>
      </c>
    </row>
    <row r="27" spans="1:11" x14ac:dyDescent="0.3">
      <c r="A27" t="s">
        <v>51</v>
      </c>
    </row>
  </sheetData>
  <mergeCells count="19">
    <mergeCell ref="C21:H21"/>
    <mergeCell ref="C22:H22"/>
    <mergeCell ref="C23:H23"/>
    <mergeCell ref="C20:H20"/>
    <mergeCell ref="C17:H17"/>
    <mergeCell ref="C18:H18"/>
    <mergeCell ref="C19:H19"/>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29">
    <tabColor theme="4"/>
  </sheetPr>
  <dimension ref="A1:K29"/>
  <sheetViews>
    <sheetView workbookViewId="0">
      <selection activeCell="Q56" sqref="Q56"/>
    </sheetView>
  </sheetViews>
  <sheetFormatPr defaultRowHeight="13.5" x14ac:dyDescent="0.3"/>
  <cols>
    <col min="9" max="9" width="9.4609375" bestFit="1" customWidth="1"/>
    <col min="10" max="11" width="13.23046875"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25">
        <f>'Samle ark'!B37</f>
        <v>3.49</v>
      </c>
      <c r="D6" s="117" t="s">
        <v>26</v>
      </c>
      <c r="E6" s="118"/>
      <c r="F6" s="53">
        <f>'Samle ark'!C37</f>
        <v>2</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192.64800000000002</v>
      </c>
      <c r="K11" s="40">
        <f>J11*(VLOOKUP(OpdateretÅrstal,Prislistetillæg!$A$4:$C$61,3,FALSE)/VLOOKUP(Produktionsår,Prislistetillæg!$A$5:$C$61,3,FALSE))</f>
        <v>315.20551912471399</v>
      </c>
    </row>
    <row r="12" spans="1:11" ht="25.5" customHeight="1" x14ac:dyDescent="0.3">
      <c r="B12" s="18" t="s">
        <v>36</v>
      </c>
      <c r="C12" s="125" t="s">
        <v>37</v>
      </c>
      <c r="D12" s="125"/>
      <c r="E12" s="125"/>
      <c r="F12" s="125"/>
      <c r="G12" s="125"/>
      <c r="H12" s="125"/>
      <c r="I12" s="20">
        <v>7.33</v>
      </c>
      <c r="J12" s="29">
        <f>($C$6*$F$6)*I12</f>
        <v>51.163400000000003</v>
      </c>
      <c r="K12" s="40">
        <f>J12*(VLOOKUP(OpdateretÅrstal,Prislistetillæg!$A$4:$C$61,3,FALSE)/VLOOKUP(Produktionsår,Prislistetillæg!$A$5:$C$61,3,FALSE))</f>
        <v>83.712190405222941</v>
      </c>
    </row>
    <row r="13" spans="1:11" x14ac:dyDescent="0.3">
      <c r="B13" s="18" t="s">
        <v>38</v>
      </c>
      <c r="C13" s="125" t="s">
        <v>39</v>
      </c>
      <c r="D13" s="125"/>
      <c r="E13" s="125"/>
      <c r="F13" s="125"/>
      <c r="G13" s="125"/>
      <c r="H13" s="125"/>
      <c r="I13" s="20">
        <v>14.89</v>
      </c>
      <c r="J13" s="30">
        <f>($C$6*$F$6)*2*I13</f>
        <v>207.86440000000002</v>
      </c>
      <c r="K13" s="40">
        <f>J13*(VLOOKUP(OpdateretÅrstal,Prislistetillæg!$A$4:$C$61,3,FALSE)/VLOOKUP(Produktionsår,Prislistetillæg!$A$5:$C$61,3,FALSE))</f>
        <v>340.10218693963702</v>
      </c>
    </row>
    <row r="14" spans="1:11" ht="25.5" customHeight="1" x14ac:dyDescent="0.3">
      <c r="B14" s="18" t="s">
        <v>40</v>
      </c>
      <c r="C14" s="125" t="s">
        <v>41</v>
      </c>
      <c r="D14" s="125"/>
      <c r="E14" s="125"/>
      <c r="F14" s="125"/>
      <c r="G14" s="125"/>
      <c r="H14" s="125"/>
      <c r="I14" s="20">
        <v>9.36</v>
      </c>
      <c r="J14" s="30">
        <f>($C$6*$F$6)*2*I14</f>
        <v>130.66560000000001</v>
      </c>
      <c r="K14" s="40">
        <f>J14*(VLOOKUP(OpdateretÅrstal,Prislistetillæg!$A$4:$C$61,3,FALSE)/VLOOKUP(Produktionsår,Prislistetillæg!$A$5:$C$61,3,FALSE))</f>
        <v>213.79156949328424</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14"/>
      <c r="D18" s="115"/>
      <c r="E18" s="115"/>
      <c r="F18" s="115"/>
      <c r="G18" s="115"/>
      <c r="H18" s="116"/>
      <c r="I18" s="20"/>
      <c r="J18" s="29"/>
      <c r="K18" s="40"/>
    </row>
    <row r="19" spans="1:11" ht="26.25" customHeight="1" x14ac:dyDescent="0.3">
      <c r="B19" s="18" t="s">
        <v>46</v>
      </c>
      <c r="C19" s="129" t="s">
        <v>47</v>
      </c>
      <c r="D19" s="129"/>
      <c r="E19" s="129"/>
      <c r="F19" s="129"/>
      <c r="G19" s="129"/>
      <c r="H19" s="129"/>
      <c r="I19" s="20">
        <v>3.91</v>
      </c>
      <c r="J19" s="41">
        <f>((2*F6)+C6)*I19</f>
        <v>29.285900000000002</v>
      </c>
      <c r="K19" s="40">
        <f>J19*(VLOOKUP(OpdateretÅrstal,Prislistetillæg!$A$4:$C$61,3,FALSE)/VLOOKUP(Produktionsår,Prislistetillæg!$A$5:$C$61,3,FALSE))</f>
        <v>47.916808440962065</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720.58729999999991</v>
      </c>
      <c r="K21" s="38">
        <f>J21*(VLOOKUP(OpdateretÅrstal,Prislistetillæg!$A$4:$C$61,3,FALSE)/VLOOKUP(Produktionsår,Prislistetillæg!$A$5:$C$61,3,FALSE))</f>
        <v>1179.0057201277768</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103.2360028653295</v>
      </c>
      <c r="K23" s="39">
        <f>J23*(VLOOKUP(OpdateretÅrstal,Prislistetillæg!$A$4:$C$61,3,FALSE)/VLOOKUP(Produktionsår,Prislistetillæg!$A$5:$C$61,3,FALSE))</f>
        <v>168.9119942876471</v>
      </c>
    </row>
    <row r="25" spans="1:11" x14ac:dyDescent="0.3">
      <c r="A25" t="s">
        <v>60</v>
      </c>
    </row>
    <row r="26" spans="1:11" x14ac:dyDescent="0.3">
      <c r="A26" t="s">
        <v>50</v>
      </c>
    </row>
    <row r="29" spans="1:11" x14ac:dyDescent="0.3">
      <c r="A29" t="s">
        <v>69</v>
      </c>
    </row>
  </sheetData>
  <mergeCells count="19">
    <mergeCell ref="C23:H23"/>
    <mergeCell ref="C20:H20"/>
    <mergeCell ref="C21:H21"/>
    <mergeCell ref="C22:H22"/>
    <mergeCell ref="C11:H11"/>
    <mergeCell ref="C12:H12"/>
    <mergeCell ref="C13:H13"/>
    <mergeCell ref="C14:H14"/>
    <mergeCell ref="C15:H15"/>
    <mergeCell ref="C16:H16"/>
    <mergeCell ref="C18:H18"/>
    <mergeCell ref="C19:H19"/>
    <mergeCell ref="C17:H17"/>
    <mergeCell ref="C10:H10"/>
    <mergeCell ref="A1:K1"/>
    <mergeCell ref="A6:B6"/>
    <mergeCell ref="D6:E6"/>
    <mergeCell ref="G6:I6"/>
    <mergeCell ref="C9:H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A1:K27"/>
  <sheetViews>
    <sheetView workbookViewId="0">
      <selection activeCell="M19" sqref="M19"/>
    </sheetView>
  </sheetViews>
  <sheetFormatPr defaultRowHeight="13.5" x14ac:dyDescent="0.3"/>
  <cols>
    <col min="9" max="10" width="10.4609375" bestFit="1" customWidth="1"/>
    <col min="11" max="11" width="12" bestFit="1" customWidth="1"/>
  </cols>
  <sheetData>
    <row r="1" spans="1:11" ht="14" thickBot="1" x14ac:dyDescent="0.35">
      <c r="A1" s="111" t="s">
        <v>52</v>
      </c>
      <c r="B1" s="112"/>
      <c r="C1" s="112"/>
      <c r="D1" s="112"/>
      <c r="E1" s="112"/>
      <c r="F1" s="112"/>
      <c r="G1" s="112"/>
      <c r="H1" s="112"/>
      <c r="I1" s="112"/>
      <c r="J1" s="112"/>
      <c r="K1" s="113"/>
    </row>
    <row r="3" spans="1:11" x14ac:dyDescent="0.3">
      <c r="A3" t="s">
        <v>23</v>
      </c>
      <c r="D3" s="27">
        <v>2014</v>
      </c>
      <c r="E3" t="s">
        <v>24</v>
      </c>
    </row>
    <row r="6" spans="1:11" x14ac:dyDescent="0.3">
      <c r="A6" s="117" t="s">
        <v>25</v>
      </c>
      <c r="B6" s="118"/>
      <c r="C6" s="25">
        <f>'Samle ark'!B35</f>
        <v>3.49</v>
      </c>
      <c r="D6" s="117" t="s">
        <v>26</v>
      </c>
      <c r="E6" s="118"/>
      <c r="F6" s="53">
        <f>'Samle ark'!C35</f>
        <v>1</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118.0318</v>
      </c>
      <c r="K11" s="40">
        <f>J11*(VLOOKUP(OpdateretÅrstal,Prislistetillæg!$A$4:$C$61,3,FALSE)/VLOOKUP(Produktionsår,Prislistetillæg!$A$5:$C$61,3,FALSE))</f>
        <v>193.12048291300408</v>
      </c>
    </row>
    <row r="12" spans="1:11" ht="24.75" customHeight="1" x14ac:dyDescent="0.3">
      <c r="B12" s="18" t="s">
        <v>36</v>
      </c>
      <c r="C12" s="125" t="s">
        <v>37</v>
      </c>
      <c r="D12" s="125"/>
      <c r="E12" s="125"/>
      <c r="F12" s="125"/>
      <c r="G12" s="125"/>
      <c r="H12" s="125"/>
      <c r="I12" s="20">
        <v>7.33</v>
      </c>
      <c r="J12" s="29">
        <f>($C$6*$F$6)*I12</f>
        <v>25.581700000000001</v>
      </c>
      <c r="K12" s="40">
        <f>J12*(VLOOKUP(OpdateretÅrstal,Prislistetillæg!$A$4:$C$61,3,FALSE)/VLOOKUP(Produktionsår,Prislistetillæg!$A$5:$C$61,3,FALSE))</f>
        <v>41.856095202611471</v>
      </c>
    </row>
    <row r="13" spans="1:11" x14ac:dyDescent="0.3">
      <c r="B13" s="18" t="s">
        <v>38</v>
      </c>
      <c r="C13" s="125" t="s">
        <v>39</v>
      </c>
      <c r="D13" s="125"/>
      <c r="E13" s="125"/>
      <c r="F13" s="125"/>
      <c r="G13" s="125"/>
      <c r="H13" s="125"/>
      <c r="I13" s="20">
        <v>18.29</v>
      </c>
      <c r="J13" s="30">
        <f>($C$6*$F$6)*2*I13</f>
        <v>127.66420000000001</v>
      </c>
      <c r="K13" s="40">
        <f>J13*(VLOOKUP(OpdateretÅrstal,Prislistetillæg!$A$4:$C$61,3,FALSE)/VLOOKUP(Produktionsår,Prislistetillæg!$A$5:$C$61,3,FALSE))</f>
        <v>208.8807588692398</v>
      </c>
    </row>
    <row r="14" spans="1:11" ht="26.25" customHeight="1" x14ac:dyDescent="0.3">
      <c r="B14" s="18" t="s">
        <v>40</v>
      </c>
      <c r="C14" s="125" t="s">
        <v>41</v>
      </c>
      <c r="D14" s="125"/>
      <c r="E14" s="125"/>
      <c r="F14" s="125"/>
      <c r="G14" s="125"/>
      <c r="H14" s="125"/>
      <c r="I14" s="20">
        <v>9.36</v>
      </c>
      <c r="J14" s="30">
        <f>($C$6*$F$6)*2*I14</f>
        <v>65.332800000000006</v>
      </c>
      <c r="K14" s="40">
        <f>J14*(VLOOKUP(OpdateretÅrstal,Prislistetillæg!$A$4:$C$61,3,FALSE)/VLOOKUP(Produktionsår,Prislistetillæg!$A$5:$C$61,3,FALSE))</f>
        <v>106.89578474664212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7" customHeight="1" x14ac:dyDescent="0.3">
      <c r="B19" s="18" t="s">
        <v>46</v>
      </c>
      <c r="C19" s="129" t="s">
        <v>47</v>
      </c>
      <c r="D19" s="129"/>
      <c r="E19" s="129"/>
      <c r="F19" s="129"/>
      <c r="G19" s="129"/>
      <c r="H19" s="129"/>
      <c r="I19" s="20">
        <v>3.91</v>
      </c>
      <c r="J19" s="41">
        <f>((2*F6)+C6)*I19</f>
        <v>21.465900000000001</v>
      </c>
      <c r="K19" s="40">
        <f>J19*(VLOOKUP(OpdateretÅrstal,Prislistetillæg!$A$4:$C$61,3,FALSE)/VLOOKUP(Produktionsår,Prislistetillæg!$A$5:$C$61,3,FALSE))</f>
        <v>35.121933022814652</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467.03640000000007</v>
      </c>
      <c r="K21" s="38">
        <f>J21*(VLOOKUP(OpdateretÅrstal,Prislistetillæg!$A$4:$C$61,3,FALSE)/VLOOKUP(Produktionsår,Prislistetillæg!$A$5:$C$61,3,FALSE))</f>
        <v>764.15250047826896</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133.82131805157596</v>
      </c>
      <c r="K23" s="39">
        <f>J23*(VLOOKUP(OpdateretÅrstal,Prislistetillæg!$A$4:$C$61,3,FALSE)/VLOOKUP(Produktionsår,Prislistetillæg!$A$5:$C$61,3,FALSE))</f>
        <v>218.95487119721176</v>
      </c>
    </row>
    <row r="24" spans="1:11" ht="12.75" customHeight="1" x14ac:dyDescent="0.3"/>
    <row r="25" spans="1:11" ht="12.75" customHeight="1" x14ac:dyDescent="0.3"/>
    <row r="26" spans="1:11" ht="12.75" customHeight="1" x14ac:dyDescent="0.3">
      <c r="A26" t="s">
        <v>50</v>
      </c>
    </row>
    <row r="27" spans="1:11" x14ac:dyDescent="0.3">
      <c r="A27" t="s">
        <v>51</v>
      </c>
    </row>
  </sheetData>
  <mergeCells count="19">
    <mergeCell ref="C17:H17"/>
    <mergeCell ref="C16:H16"/>
    <mergeCell ref="A1:K1"/>
    <mergeCell ref="A6:B6"/>
    <mergeCell ref="D6:E6"/>
    <mergeCell ref="G6:I6"/>
    <mergeCell ref="C10:H10"/>
    <mergeCell ref="C11:H11"/>
    <mergeCell ref="C12:H12"/>
    <mergeCell ref="C13:H13"/>
    <mergeCell ref="C14:H14"/>
    <mergeCell ref="C15:H15"/>
    <mergeCell ref="C9:H9"/>
    <mergeCell ref="C22:H22"/>
    <mergeCell ref="C23:H23"/>
    <mergeCell ref="C18:H18"/>
    <mergeCell ref="C19:H19"/>
    <mergeCell ref="C20:H20"/>
    <mergeCell ref="C21:H21"/>
  </mergeCell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0">
    <tabColor theme="4"/>
  </sheetPr>
  <dimension ref="A1:K30"/>
  <sheetViews>
    <sheetView workbookViewId="0">
      <selection activeCell="M19" sqref="M19"/>
    </sheetView>
  </sheetViews>
  <sheetFormatPr defaultRowHeight="13.5" x14ac:dyDescent="0.3"/>
  <cols>
    <col min="9" max="9" width="10.4609375" bestFit="1" customWidth="1"/>
    <col min="10" max="11" width="13.23046875"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53">
        <f>'Samle ark'!B39</f>
        <v>3.5</v>
      </c>
      <c r="D6" s="117" t="s">
        <v>26</v>
      </c>
      <c r="E6" s="118"/>
      <c r="F6" s="53">
        <f>'Samle ark'!C39</f>
        <v>0.5</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48.300000000000004</v>
      </c>
      <c r="K11" s="40">
        <f>J11*(VLOOKUP(OpdateretÅrstal,Prislistetillæg!$A$4:$C$61,3,FALSE)/VLOOKUP(Produktionsår,Prislistetillæg!$A$5:$C$61,3,FALSE))</f>
        <v>79.02717170032227</v>
      </c>
    </row>
    <row r="12" spans="1:11" ht="24.75" customHeight="1" x14ac:dyDescent="0.3">
      <c r="B12" s="18" t="s">
        <v>36</v>
      </c>
      <c r="C12" s="125" t="s">
        <v>37</v>
      </c>
      <c r="D12" s="125"/>
      <c r="E12" s="125"/>
      <c r="F12" s="125"/>
      <c r="G12" s="125"/>
      <c r="H12" s="125"/>
      <c r="I12" s="20">
        <v>7.33</v>
      </c>
      <c r="J12" s="29">
        <f>($C$6*$F$6)*I12</f>
        <v>12.827500000000001</v>
      </c>
      <c r="K12" s="40">
        <f>J12*(VLOOKUP(OpdateretÅrstal,Prislistetillæg!$A$4:$C$61,3,FALSE)/VLOOKUP(Produktionsår,Prislistetillæg!$A$5:$C$61,3,FALSE))</f>
        <v>20.988013353745007</v>
      </c>
    </row>
    <row r="13" spans="1:11" x14ac:dyDescent="0.3">
      <c r="B13" s="18" t="s">
        <v>38</v>
      </c>
      <c r="C13" s="125" t="s">
        <v>39</v>
      </c>
      <c r="D13" s="125"/>
      <c r="E13" s="125"/>
      <c r="F13" s="125"/>
      <c r="G13" s="125"/>
      <c r="H13" s="125"/>
      <c r="I13" s="20">
        <v>14.89</v>
      </c>
      <c r="J13" s="30">
        <f>($C$6*$F$6)*2*I13</f>
        <v>52.115000000000002</v>
      </c>
      <c r="K13" s="40">
        <f>J13*(VLOOKUP(OpdateretÅrstal,Prislistetillæg!$A$4:$C$61,3,FALSE)/VLOOKUP(Produktionsår,Prislistetillæg!$A$5:$C$61,3,FALSE))</f>
        <v>85.269172943318736</v>
      </c>
    </row>
    <row r="14" spans="1:11" ht="26.25" customHeight="1" x14ac:dyDescent="0.3">
      <c r="B14" s="18" t="s">
        <v>40</v>
      </c>
      <c r="C14" s="125" t="s">
        <v>41</v>
      </c>
      <c r="D14" s="125"/>
      <c r="E14" s="125"/>
      <c r="F14" s="125"/>
      <c r="G14" s="125"/>
      <c r="H14" s="125"/>
      <c r="I14" s="20">
        <v>9.36</v>
      </c>
      <c r="J14" s="30">
        <f>($C$6*$F$6)*2*I14</f>
        <v>32.76</v>
      </c>
      <c r="K14" s="40">
        <f>J14*(VLOOKUP(OpdateretÅrstal,Prislistetillæg!$A$4:$C$61,3,FALSE)/VLOOKUP(Produktionsår,Prislistetillæg!$A$5:$C$61,3,FALSE))</f>
        <v>53.601038196740312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4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41">
        <f>((2*F6)+C6)*I18</f>
        <v>102.375</v>
      </c>
      <c r="K18" s="40" t="e">
        <f>J18*(VLOOKUP(YEAR('Samle ark'!$O$1),Prislistetillæg!$A$4:$C$61,3,FALSE)/VLOOKUP($D$3,Prislistetillæg!$A$5:$C$61,3,FALSE))</f>
        <v>#N/A</v>
      </c>
    </row>
    <row r="19" spans="1:11" ht="12.75" customHeight="1" x14ac:dyDescent="0.3">
      <c r="B19" s="18" t="s">
        <v>46</v>
      </c>
      <c r="C19" s="130" t="s">
        <v>47</v>
      </c>
      <c r="D19" s="131"/>
      <c r="E19" s="131"/>
      <c r="F19" s="131"/>
      <c r="G19" s="131"/>
      <c r="H19" s="132"/>
      <c r="I19" s="56">
        <v>3.91</v>
      </c>
      <c r="J19" s="50">
        <f>((2*F6)+C6)*I19</f>
        <v>17.594999999999999</v>
      </c>
      <c r="K19" s="40">
        <f>J19*(VLOOKUP(OpdateretÅrstal,Prislistetillæg!$A$4:$C$61,3,FALSE)/VLOOKUP(Produktionsår,Prislistetillæg!$A$5:$C$61,3,FALSE))</f>
        <v>28.788469690831679</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SUM(J11:J17)</f>
        <v>502.90250000000003</v>
      </c>
      <c r="K21" s="38">
        <f>J21*(VLOOKUP(OpdateretÅrstal,Prislistetillæg!$A$4:$C$61,3,FALSE)/VLOOKUP(Produktionsår,Prislistetillæg!$A$5:$C$61,3,FALSE))</f>
        <v>822.83565664640412</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287.37285714285719</v>
      </c>
      <c r="K23" s="39">
        <f>J23*(VLOOKUP(OpdateretÅrstal,Prislistetillæg!$A$4:$C$61,3,FALSE)/VLOOKUP(Produktionsår,Prislistetillæg!$A$5:$C$61,3,FALSE))</f>
        <v>470.19180379794523</v>
      </c>
    </row>
    <row r="24" spans="1:11" ht="12.75" customHeight="1" x14ac:dyDescent="0.3"/>
    <row r="25" spans="1:11" ht="12.75" customHeight="1" x14ac:dyDescent="0.3">
      <c r="A25" t="s">
        <v>50</v>
      </c>
    </row>
    <row r="26" spans="1:11" ht="12.75" customHeight="1" x14ac:dyDescent="0.3">
      <c r="A26" t="s">
        <v>60</v>
      </c>
    </row>
    <row r="27" spans="1:11" x14ac:dyDescent="0.3">
      <c r="A27" t="s">
        <v>51</v>
      </c>
    </row>
    <row r="29" spans="1:11" x14ac:dyDescent="0.3">
      <c r="A29" t="s">
        <v>69</v>
      </c>
      <c r="D29" t="s">
        <v>70</v>
      </c>
    </row>
    <row r="30" spans="1:11" x14ac:dyDescent="0.3">
      <c r="A30" t="s">
        <v>61</v>
      </c>
    </row>
  </sheetData>
  <mergeCells count="19">
    <mergeCell ref="C21:H21"/>
    <mergeCell ref="C22:H22"/>
    <mergeCell ref="C23:H23"/>
    <mergeCell ref="C20:H20"/>
    <mergeCell ref="C17:H17"/>
    <mergeCell ref="C19:H19"/>
    <mergeCell ref="C18:H18"/>
    <mergeCell ref="C16:H16"/>
    <mergeCell ref="A1:K1"/>
    <mergeCell ref="A6:B6"/>
    <mergeCell ref="D6:E6"/>
    <mergeCell ref="G6:I6"/>
    <mergeCell ref="C10:H10"/>
    <mergeCell ref="C11:H11"/>
    <mergeCell ref="C12:H12"/>
    <mergeCell ref="C13:H13"/>
    <mergeCell ref="C14:H14"/>
    <mergeCell ref="C15:H15"/>
    <mergeCell ref="C9:H9"/>
  </mergeCell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31">
    <tabColor theme="4"/>
  </sheetPr>
  <dimension ref="A1:K30"/>
  <sheetViews>
    <sheetView workbookViewId="0">
      <selection activeCell="M19" sqref="M19"/>
    </sheetView>
  </sheetViews>
  <sheetFormatPr defaultRowHeight="13.5" x14ac:dyDescent="0.3"/>
  <cols>
    <col min="9" max="10" width="10.4609375" bestFit="1" customWidth="1"/>
    <col min="11" max="11" width="12"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53">
        <f>'Samle ark'!B40</f>
        <v>3.5</v>
      </c>
      <c r="D6" s="117" t="s">
        <v>26</v>
      </c>
      <c r="E6" s="118"/>
      <c r="F6" s="53">
        <f>'Samle ark'!C40</f>
        <v>1</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96.600000000000009</v>
      </c>
      <c r="K11" s="40">
        <f>J11*(VLOOKUP(OpdateretÅrstal,Prislistetillæg!$A$4:$C$61,3,FALSE)/VLOOKUP(Produktionsår,Prislistetillæg!$A$5:$C$61,3,FALSE))</f>
        <v>158.05434340064454</v>
      </c>
    </row>
    <row r="12" spans="1:11" ht="24.75" customHeight="1" x14ac:dyDescent="0.3">
      <c r="B12" s="18" t="s">
        <v>36</v>
      </c>
      <c r="C12" s="125" t="s">
        <v>37</v>
      </c>
      <c r="D12" s="125"/>
      <c r="E12" s="125"/>
      <c r="F12" s="125"/>
      <c r="G12" s="125"/>
      <c r="H12" s="125"/>
      <c r="I12" s="20">
        <v>7.33</v>
      </c>
      <c r="J12" s="29">
        <f>($C$6*$F$6)*I12</f>
        <v>25.655000000000001</v>
      </c>
      <c r="K12" s="40">
        <f>J12*(VLOOKUP(OpdateretÅrstal,Prislistetillæg!$A$4:$C$61,3,FALSE)/VLOOKUP(Produktionsår,Prislistetillæg!$A$5:$C$61,3,FALSE))</f>
        <v>41.976026707490014</v>
      </c>
    </row>
    <row r="13" spans="1:11" x14ac:dyDescent="0.3">
      <c r="B13" s="18" t="s">
        <v>38</v>
      </c>
      <c r="C13" s="125" t="s">
        <v>39</v>
      </c>
      <c r="D13" s="125"/>
      <c r="E13" s="125"/>
      <c r="F13" s="125"/>
      <c r="G13" s="125"/>
      <c r="H13" s="125"/>
      <c r="I13" s="20">
        <v>14.89</v>
      </c>
      <c r="J13" s="30">
        <f>($C$6*$F$6)*2*I13</f>
        <v>104.23</v>
      </c>
      <c r="K13" s="40">
        <f>J13*(VLOOKUP(OpdateretÅrstal,Prislistetillæg!$A$4:$C$61,3,FALSE)/VLOOKUP(Produktionsår,Prislistetillæg!$A$5:$C$61,3,FALSE))</f>
        <v>170.53834588663747</v>
      </c>
    </row>
    <row r="14" spans="1:11" ht="26.25" customHeight="1" x14ac:dyDescent="0.3">
      <c r="B14" s="18" t="s">
        <v>40</v>
      </c>
      <c r="C14" s="125" t="s">
        <v>41</v>
      </c>
      <c r="D14" s="125"/>
      <c r="E14" s="125"/>
      <c r="F14" s="125"/>
      <c r="G14" s="125"/>
      <c r="H14" s="125"/>
      <c r="I14" s="20">
        <v>9.36</v>
      </c>
      <c r="J14" s="30">
        <f>($C$6*$F$6)*2*I14</f>
        <v>65.52</v>
      </c>
      <c r="K14" s="40">
        <f>J14*(VLOOKUP(OpdateretÅrstal,Prislistetillæg!$A$4:$C$61,3,FALSE)/VLOOKUP(Produktionsår,Prislistetillæg!$A$5:$C$61,3,FALSE))</f>
        <v>107.20207639348062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125.125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21.505000000000003</v>
      </c>
      <c r="K19" s="40">
        <f>J19*(VLOOKUP(OpdateretÅrstal,Prislistetillæg!$A$4:$C$61,3,FALSE)/VLOOKUP(Produktionsår,Prislistetillæg!$A$5:$C$61,3,FALSE))</f>
        <v>35.185907399905389</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795.53499999999997</v>
      </c>
      <c r="K21" s="38">
        <f>J21*(VLOOKUP(OpdateretÅrstal,Prislistetillæg!$A$4:$C$61,3,FALSE)/VLOOKUP(Produktionsår,Prislistetillæg!$A$5:$C$61,3,FALSE))</f>
        <v>1301.63314779743</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227.29571428571427</v>
      </c>
      <c r="K23" s="39">
        <f>J23*(VLOOKUP(OpdateretÅrstal,Prislistetillæg!$A$4:$C$61,3,FALSE)/VLOOKUP(Produktionsår,Prislistetillæg!$A$5:$C$61,3,FALSE))</f>
        <v>371.89518508497997</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32">
    <tabColor theme="4"/>
  </sheetPr>
  <dimension ref="A1:K30"/>
  <sheetViews>
    <sheetView workbookViewId="0">
      <selection activeCell="M19" sqref="M19"/>
    </sheetView>
  </sheetViews>
  <sheetFormatPr defaultRowHeight="13.5" x14ac:dyDescent="0.3"/>
  <cols>
    <col min="9" max="10" width="10.4609375" bestFit="1" customWidth="1"/>
    <col min="11" max="11" width="12"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53">
        <f>'Samle ark'!B41</f>
        <v>3.5</v>
      </c>
      <c r="D6" s="117" t="s">
        <v>26</v>
      </c>
      <c r="E6" s="118"/>
      <c r="F6" s="53">
        <f>'Samle ark'!C41</f>
        <v>1.5</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144.9</v>
      </c>
      <c r="K11" s="40">
        <f>J11*(VLOOKUP(OpdateretÅrstal,Prislistetillæg!$A$4:$C$61,3,FALSE)/VLOOKUP(Produktionsår,Prislistetillæg!$A$5:$C$61,3,FALSE))</f>
        <v>237.08151510096678</v>
      </c>
    </row>
    <row r="12" spans="1:11" ht="24.75" customHeight="1" x14ac:dyDescent="0.3">
      <c r="B12" s="18" t="s">
        <v>36</v>
      </c>
      <c r="C12" s="125" t="s">
        <v>37</v>
      </c>
      <c r="D12" s="125"/>
      <c r="E12" s="125"/>
      <c r="F12" s="125"/>
      <c r="G12" s="125"/>
      <c r="H12" s="125"/>
      <c r="I12" s="20">
        <v>7.33</v>
      </c>
      <c r="J12" s="29">
        <f>($C$6*$F$6)*I12</f>
        <v>38.482500000000002</v>
      </c>
      <c r="K12" s="40">
        <f>J12*(VLOOKUP(OpdateretÅrstal,Prislistetillæg!$A$4:$C$61,3,FALSE)/VLOOKUP(Produktionsår,Prislistetillæg!$A$5:$C$61,3,FALSE))</f>
        <v>62.964040061235018</v>
      </c>
    </row>
    <row r="13" spans="1:11" x14ac:dyDescent="0.3">
      <c r="B13" s="18" t="s">
        <v>38</v>
      </c>
      <c r="C13" s="125" t="s">
        <v>39</v>
      </c>
      <c r="D13" s="125"/>
      <c r="E13" s="125"/>
      <c r="F13" s="125"/>
      <c r="G13" s="125"/>
      <c r="H13" s="125"/>
      <c r="I13" s="20">
        <v>14.89</v>
      </c>
      <c r="J13" s="30">
        <f>($C$6*$F$6)*2*I13</f>
        <v>156.345</v>
      </c>
      <c r="K13" s="40">
        <f>J13*(VLOOKUP(OpdateretÅrstal,Prislistetillæg!$A$4:$C$61,3,FALSE)/VLOOKUP(Produktionsår,Prislistetillæg!$A$5:$C$61,3,FALSE))</f>
        <v>255.80751882995617</v>
      </c>
    </row>
    <row r="14" spans="1:11" ht="26.25" customHeight="1" x14ac:dyDescent="0.3">
      <c r="B14" s="18" t="s">
        <v>40</v>
      </c>
      <c r="C14" s="125" t="s">
        <v>41</v>
      </c>
      <c r="D14" s="125"/>
      <c r="E14" s="125"/>
      <c r="F14" s="125"/>
      <c r="G14" s="125"/>
      <c r="H14" s="125"/>
      <c r="I14" s="20">
        <v>9.36</v>
      </c>
      <c r="J14" s="30">
        <f>($C$6*$F$6)*2*I14</f>
        <v>98.28</v>
      </c>
      <c r="K14" s="40">
        <f>J14*(VLOOKUP(OpdateretÅrstal,Prislistetillæg!$A$4:$C$61,3,FALSE)/VLOOKUP(Produktionsår,Prislistetillæg!$A$5:$C$61,3,FALSE))</f>
        <v>160.80311459022096</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147.875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25.414999999999999</v>
      </c>
      <c r="K19" s="40">
        <f>J19*(VLOOKUP(OpdateretÅrstal,Prislistetillæg!$A$4:$C$61,3,FALSE)/VLOOKUP(Produktionsår,Prislistetillæg!$A$5:$C$61,3,FALSE))</f>
        <v>41.583345108979096</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968.19749999999976</v>
      </c>
      <c r="K21" s="38">
        <f>J21*(VLOOKUP(OpdateretÅrstal,Prislistetillæg!$A$4:$C$61,3,FALSE)/VLOOKUP(Produktionsår,Prislistetillæg!$A$5:$C$61,3,FALSE))</f>
        <v>1584.1389248928103</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184.4185714285714</v>
      </c>
      <c r="K23" s="39">
        <f>J23*(VLOOKUP(OpdateretÅrstal,Prislistetillæg!$A$4:$C$61,3,FALSE)/VLOOKUP(Produktionsår,Prislistetillæg!$A$5:$C$61,3,FALSE))</f>
        <v>301.74074759863055</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33">
    <tabColor theme="4"/>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53">
        <f>'Samle ark'!B42</f>
        <v>3.5</v>
      </c>
      <c r="D6" s="117" t="s">
        <v>26</v>
      </c>
      <c r="E6" s="118"/>
      <c r="F6" s="53">
        <f>'Samle ark'!C42</f>
        <v>2</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193.20000000000002</v>
      </c>
      <c r="K11" s="40">
        <f>J11*(VLOOKUP(OpdateretÅrstal,Prislistetillæg!$A$4:$C$61,3,FALSE)/VLOOKUP(Produktionsår,Prislistetillæg!$A$5:$C$61,3,FALSE))</f>
        <v>316.10868680128908</v>
      </c>
    </row>
    <row r="12" spans="1:11" ht="25.5" customHeight="1" x14ac:dyDescent="0.3">
      <c r="B12" s="18" t="s">
        <v>36</v>
      </c>
      <c r="C12" s="125" t="s">
        <v>37</v>
      </c>
      <c r="D12" s="125"/>
      <c r="E12" s="125"/>
      <c r="F12" s="125"/>
      <c r="G12" s="125"/>
      <c r="H12" s="125"/>
      <c r="I12" s="20">
        <v>7.33</v>
      </c>
      <c r="J12" s="29">
        <f>($C$6*$F$6)*I12</f>
        <v>51.31</v>
      </c>
      <c r="K12" s="40">
        <f>J12*(VLOOKUP(OpdateretÅrstal,Prislistetillæg!$A$4:$C$61,3,FALSE)/VLOOKUP(Produktionsår,Prislistetillæg!$A$5:$C$61,3,FALSE))</f>
        <v>83.952053414980028</v>
      </c>
    </row>
    <row r="13" spans="1:11" x14ac:dyDescent="0.3">
      <c r="B13" s="18" t="s">
        <v>38</v>
      </c>
      <c r="C13" s="125" t="s">
        <v>39</v>
      </c>
      <c r="D13" s="125"/>
      <c r="E13" s="125"/>
      <c r="F13" s="125"/>
      <c r="G13" s="125"/>
      <c r="H13" s="125"/>
      <c r="I13" s="20">
        <v>14.89</v>
      </c>
      <c r="J13" s="30">
        <f>($C$6*$F$6)*2*I13</f>
        <v>208.46</v>
      </c>
      <c r="K13" s="40">
        <f>J13*(VLOOKUP(OpdateretÅrstal,Prislistetillæg!$A$4:$C$61,3,FALSE)/VLOOKUP(Produktionsår,Prislistetillæg!$A$5:$C$61,3,FALSE))</f>
        <v>341.07669177327494</v>
      </c>
    </row>
    <row r="14" spans="1:11" ht="26.25" customHeight="1" x14ac:dyDescent="0.3">
      <c r="B14" s="18" t="s">
        <v>40</v>
      </c>
      <c r="C14" s="125" t="s">
        <v>41</v>
      </c>
      <c r="D14" s="125"/>
      <c r="E14" s="125"/>
      <c r="F14" s="125"/>
      <c r="G14" s="125"/>
      <c r="H14" s="125"/>
      <c r="I14" s="20">
        <v>9.36</v>
      </c>
      <c r="J14" s="30">
        <f>($C$6*$F$6)*2*I14</f>
        <v>131.04</v>
      </c>
      <c r="K14" s="40">
        <f>J14*(VLOOKUP(OpdateretÅrstal,Prislistetillæg!$A$4:$C$61,3,FALSE)/VLOOKUP(Produktionsår,Prislistetillæg!$A$5:$C$61,3,FALSE))</f>
        <v>214.40415278696125</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170.625</v>
      </c>
      <c r="K18" s="40" t="e">
        <f>J18*(VLOOKUP(YEAR('Samle ark'!$O$1),Prislistetillæg!$A$4:$C$61,3,FALSE)/VLOOKUP($D$3,Prislistetillæg!$A$5:$C$61,3,FALSE))</f>
        <v>#N/A</v>
      </c>
    </row>
    <row r="19" spans="1:11" ht="26.25" customHeight="1" x14ac:dyDescent="0.3">
      <c r="B19" s="18" t="s">
        <v>46</v>
      </c>
      <c r="C19" s="129" t="s">
        <v>47</v>
      </c>
      <c r="D19" s="129"/>
      <c r="E19" s="129"/>
      <c r="F19" s="129"/>
      <c r="G19" s="129"/>
      <c r="H19" s="129"/>
      <c r="I19" s="20">
        <v>3.91</v>
      </c>
      <c r="J19" s="41">
        <f>((2*F6)+C6)*I19</f>
        <v>29.325000000000003</v>
      </c>
      <c r="K19" s="40">
        <f>J19*(VLOOKUP(OpdateretÅrstal,Prislistetillæg!$A$4:$C$61,3,FALSE)/VLOOKUP(Produktionsår,Prislistetillæg!$A$5:$C$61,3,FALSE))</f>
        <v>47.980782818052802</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1140.8599999999999</v>
      </c>
      <c r="K21" s="38">
        <f>J21*(VLOOKUP(OpdateretÅrstal,Prislistetillæg!$A$4:$C$61,3,FALSE)/VLOOKUP(Produktionsår,Prislistetillæg!$A$5:$C$61,3,FALSE))</f>
        <v>1866.6447019881914</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162.97999999999999</v>
      </c>
      <c r="K23" s="39">
        <f>J23*(VLOOKUP(OpdateretÅrstal,Prislistetillæg!$A$4:$C$61,3,FALSE)/VLOOKUP(Produktionsår,Prislistetillæg!$A$5:$C$61,3,FALSE))</f>
        <v>266.66352885545592</v>
      </c>
    </row>
    <row r="25" spans="1:11" x14ac:dyDescent="0.3">
      <c r="A25" t="s">
        <v>50</v>
      </c>
    </row>
    <row r="26" spans="1:1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34">
    <tabColor theme="4"/>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53">
        <f>'Samle ark'!B44</f>
        <v>10</v>
      </c>
      <c r="D6" s="117" t="s">
        <v>26</v>
      </c>
      <c r="E6" s="118"/>
      <c r="F6" s="53">
        <f>'Samle ark'!C44</f>
        <v>0.5</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138</v>
      </c>
      <c r="K11" s="40">
        <f>J11*(VLOOKUP(OpdateretÅrstal,Prislistetillæg!$A$4:$C$61,3,FALSE)/VLOOKUP(Produktionsår,Prislistetillæg!$A$5:$C$61,3,FALSE))</f>
        <v>225.79191914377787</v>
      </c>
    </row>
    <row r="12" spans="1:11" ht="24.75" customHeight="1" x14ac:dyDescent="0.3">
      <c r="B12" s="18" t="s">
        <v>36</v>
      </c>
      <c r="C12" s="125" t="s">
        <v>37</v>
      </c>
      <c r="D12" s="125"/>
      <c r="E12" s="125"/>
      <c r="F12" s="125"/>
      <c r="G12" s="125"/>
      <c r="H12" s="125"/>
      <c r="I12" s="20">
        <v>7.33</v>
      </c>
      <c r="J12" s="29">
        <f>($C$6*$F$6)*I12</f>
        <v>36.65</v>
      </c>
      <c r="K12" s="40">
        <f>J12*(VLOOKUP(OpdateretÅrstal,Prislistetillæg!$A$4:$C$61,3,FALSE)/VLOOKUP(Produktionsår,Prislistetillæg!$A$5:$C$61,3,FALSE))</f>
        <v>59.965752439271441</v>
      </c>
    </row>
    <row r="13" spans="1:11" x14ac:dyDescent="0.3">
      <c r="B13" s="18" t="s">
        <v>38</v>
      </c>
      <c r="C13" s="125" t="s">
        <v>39</v>
      </c>
      <c r="D13" s="125"/>
      <c r="E13" s="125"/>
      <c r="F13" s="125"/>
      <c r="G13" s="125"/>
      <c r="H13" s="125"/>
      <c r="I13" s="20">
        <v>14.89</v>
      </c>
      <c r="J13" s="30">
        <f>($C$6*$F$6)*2*I13</f>
        <v>148.9</v>
      </c>
      <c r="K13" s="40">
        <f>J13*(VLOOKUP(OpdateretÅrstal,Prislistetillæg!$A$4:$C$61,3,FALSE)/VLOOKUP(Produktionsår,Prislistetillæg!$A$5:$C$61,3,FALSE))</f>
        <v>243.62620840948208</v>
      </c>
    </row>
    <row r="14" spans="1:11" ht="25.5" customHeight="1" x14ac:dyDescent="0.3">
      <c r="B14" s="18" t="s">
        <v>40</v>
      </c>
      <c r="C14" s="125" t="s">
        <v>41</v>
      </c>
      <c r="D14" s="125"/>
      <c r="E14" s="125"/>
      <c r="F14" s="125"/>
      <c r="G14" s="125"/>
      <c r="H14" s="125"/>
      <c r="I14" s="20">
        <v>9.36</v>
      </c>
      <c r="J14" s="30">
        <f>($C$6*$F$6)*2*I14</f>
        <v>93.6</v>
      </c>
      <c r="K14" s="40">
        <f>J14*(VLOOKUP(OpdateretÅrstal,Prislistetillæg!$A$4:$C$61,3,FALSE)/VLOOKUP(Produktionsår,Prislistetillæg!$A$5:$C$61,3,FALSE))</f>
        <v>153.14582341925802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250.25</v>
      </c>
      <c r="K18" s="40" t="e">
        <f>J18*(VLOOKUP(YEAR('Samle ark'!$O$1),Prislistetillæg!$A$4:$C$61,3,FALSE)/VLOOKUP($D$3,Prislistetillæg!$A$5:$C$61,3,FALSE))</f>
        <v>#N/A</v>
      </c>
    </row>
    <row r="19" spans="1:11" ht="24.75" customHeight="1" x14ac:dyDescent="0.3">
      <c r="B19" s="18" t="s">
        <v>46</v>
      </c>
      <c r="C19" s="129" t="s">
        <v>47</v>
      </c>
      <c r="D19" s="129"/>
      <c r="E19" s="129"/>
      <c r="F19" s="129"/>
      <c r="G19" s="129"/>
      <c r="H19" s="129"/>
      <c r="I19" s="20">
        <v>3.91</v>
      </c>
      <c r="J19" s="41">
        <f>((2*F6)+C6)*I19</f>
        <v>43.010000000000005</v>
      </c>
      <c r="K19" s="40">
        <f>J19*(VLOOKUP(OpdateretÅrstal,Prislistetillæg!$A$4:$C$61,3,FALSE)/VLOOKUP(Produktionsår,Prislistetillæg!$A$5:$C$61,3,FALSE))</f>
        <v>70.371814799810778</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1527.77</v>
      </c>
      <c r="K21" s="38">
        <f>J21*(VLOOKUP(OpdateretÅrstal,Prislistetillæg!$A$4:$C$61,3,FALSE)/VLOOKUP(Produktionsår,Prislistetillæg!$A$5:$C$61,3,FALSE))</f>
        <v>2499.6965239876054</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305.55399999999997</v>
      </c>
      <c r="K23" s="39">
        <f>J23*(VLOOKUP(OpdateretÅrstal,Prislistetillæg!$A$4:$C$61,3,FALSE)/VLOOKUP(Produktionsår,Prislistetillæg!$A$5:$C$61,3,FALSE))</f>
        <v>499.939304797521</v>
      </c>
    </row>
    <row r="25" spans="1:11" x14ac:dyDescent="0.3">
      <c r="A25" t="s">
        <v>50</v>
      </c>
    </row>
    <row r="26" spans="1:1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35">
    <tabColor theme="4"/>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53">
        <f>'Samle ark'!B45</f>
        <v>10</v>
      </c>
      <c r="D6" s="117" t="s">
        <v>26</v>
      </c>
      <c r="E6" s="118"/>
      <c r="F6" s="53">
        <f>'Samle ark'!C45</f>
        <v>1</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276</v>
      </c>
      <c r="K11" s="40">
        <f>J11*(VLOOKUP(OpdateretÅrstal,Prislistetillæg!$A$4:$C$61,3,FALSE)/VLOOKUP(Produktionsår,Prislistetillæg!$A$5:$C$61,3,FALSE))</f>
        <v>451.58383828755575</v>
      </c>
    </row>
    <row r="12" spans="1:11" ht="25.5" customHeight="1" x14ac:dyDescent="0.3">
      <c r="B12" s="18" t="s">
        <v>36</v>
      </c>
      <c r="C12" s="125" t="s">
        <v>37</v>
      </c>
      <c r="D12" s="125"/>
      <c r="E12" s="125"/>
      <c r="F12" s="125"/>
      <c r="G12" s="125"/>
      <c r="H12" s="125"/>
      <c r="I12" s="20">
        <v>7.33</v>
      </c>
      <c r="J12" s="29">
        <f>($C$6*$F$6)*I12</f>
        <v>73.3</v>
      </c>
      <c r="K12" s="40">
        <f>J12*(VLOOKUP(OpdateretÅrstal,Prislistetillæg!$A$4:$C$61,3,FALSE)/VLOOKUP(Produktionsår,Prislistetillæg!$A$5:$C$61,3,FALSE))</f>
        <v>119.93150487854288</v>
      </c>
    </row>
    <row r="13" spans="1:11" x14ac:dyDescent="0.3">
      <c r="B13" s="18" t="s">
        <v>38</v>
      </c>
      <c r="C13" s="125" t="s">
        <v>39</v>
      </c>
      <c r="D13" s="125"/>
      <c r="E13" s="125"/>
      <c r="F13" s="125"/>
      <c r="G13" s="125"/>
      <c r="H13" s="125"/>
      <c r="I13" s="20">
        <v>14.89</v>
      </c>
      <c r="J13" s="30">
        <f>($C$6*$F$6)*2*I13</f>
        <v>297.8</v>
      </c>
      <c r="K13" s="40">
        <f>J13*(VLOOKUP(OpdateretÅrstal,Prislistetillæg!$A$4:$C$61,3,FALSE)/VLOOKUP(Produktionsår,Prislistetillæg!$A$5:$C$61,3,FALSE))</f>
        <v>487.25241681896415</v>
      </c>
    </row>
    <row r="14" spans="1:11" ht="26.25" customHeight="1" x14ac:dyDescent="0.3">
      <c r="B14" s="18" t="s">
        <v>40</v>
      </c>
      <c r="C14" s="125" t="s">
        <v>41</v>
      </c>
      <c r="D14" s="125"/>
      <c r="E14" s="125"/>
      <c r="F14" s="125"/>
      <c r="G14" s="125"/>
      <c r="H14" s="125"/>
      <c r="I14" s="20">
        <v>9.36</v>
      </c>
      <c r="J14" s="30">
        <f>($C$6*$F$6)*2*I14</f>
        <v>187.2</v>
      </c>
      <c r="K14" s="40">
        <f>J14*(VLOOKUP(OpdateretÅrstal,Prislistetillæg!$A$4:$C$61,3,FALSE)/VLOOKUP(Produktionsår,Prislistetillæg!$A$5:$C$61,3,FALSE))</f>
        <v>306.29164683851604</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273</v>
      </c>
      <c r="K18" s="40" t="e">
        <f>J18*(VLOOKUP(YEAR('Samle ark'!$O$1),Prislistetillæg!$A$4:$C$61,3,FALSE)/VLOOKUP($D$3,Prislistetillæg!$A$5:$C$61,3,FALSE))</f>
        <v>#N/A</v>
      </c>
    </row>
    <row r="19" spans="1:11" ht="24.75" customHeight="1" x14ac:dyDescent="0.3">
      <c r="B19" s="18" t="s">
        <v>46</v>
      </c>
      <c r="C19" s="129" t="s">
        <v>47</v>
      </c>
      <c r="D19" s="129"/>
      <c r="E19" s="129"/>
      <c r="F19" s="129"/>
      <c r="G19" s="129"/>
      <c r="H19" s="129"/>
      <c r="I19" s="20">
        <v>3.91</v>
      </c>
      <c r="J19" s="41">
        <f>((2*F6)+C6)*I19</f>
        <v>46.92</v>
      </c>
      <c r="K19" s="40">
        <f>J19*(VLOOKUP(OpdateretÅrstal,Prislistetillæg!$A$4:$C$61,3,FALSE)/VLOOKUP(Produktionsår,Prislistetillæg!$A$5:$C$61,3,FALSE))</f>
        <v>76.769252508884477</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1971.58</v>
      </c>
      <c r="K21" s="38">
        <f>J21*(VLOOKUP(OpdateretÅrstal,Prislistetillæg!$A$4:$C$61,3,FALSE)/VLOOKUP(Produktionsår,Prislistetillæg!$A$5:$C$61,3,FALSE))</f>
        <v>3225.8466083006492</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197.15799999999999</v>
      </c>
      <c r="K23" s="39">
        <f>J23*(VLOOKUP(OpdateretÅrstal,Prislistetillæg!$A$4:$C$61,3,FALSE)/VLOOKUP(Produktionsår,Prislistetillæg!$A$5:$C$61,3,FALSE))</f>
        <v>322.58466083006493</v>
      </c>
    </row>
    <row r="25" spans="1:11" x14ac:dyDescent="0.3">
      <c r="A25" t="s">
        <v>50</v>
      </c>
    </row>
    <row r="26" spans="1:1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36">
    <tabColor theme="4"/>
  </sheetPr>
  <dimension ref="A1:K30"/>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53">
        <f>'Samle ark'!B46</f>
        <v>10</v>
      </c>
      <c r="D6" s="117" t="s">
        <v>26</v>
      </c>
      <c r="E6" s="118"/>
      <c r="F6" s="53">
        <f>'Samle ark'!C46</f>
        <v>1.5</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414</v>
      </c>
      <c r="K11" s="40">
        <f>J11*(VLOOKUP(OpdateretÅrstal,Prislistetillæg!$A$4:$C$61,3,FALSE)/VLOOKUP(Produktionsår,Prislistetillæg!$A$5:$C$61,3,FALSE))</f>
        <v>677.37575743133368</v>
      </c>
    </row>
    <row r="12" spans="1:11" ht="24.75" customHeight="1" x14ac:dyDescent="0.3">
      <c r="B12" s="18" t="s">
        <v>36</v>
      </c>
      <c r="C12" s="125" t="s">
        <v>37</v>
      </c>
      <c r="D12" s="125"/>
      <c r="E12" s="125"/>
      <c r="F12" s="125"/>
      <c r="G12" s="125"/>
      <c r="H12" s="125"/>
      <c r="I12" s="20">
        <v>7.33</v>
      </c>
      <c r="J12" s="29">
        <f>($C$6*$F$6)*I12</f>
        <v>109.95</v>
      </c>
      <c r="K12" s="40">
        <f>J12*(VLOOKUP(OpdateretÅrstal,Prislistetillæg!$A$4:$C$61,3,FALSE)/VLOOKUP(Produktionsår,Prislistetillæg!$A$5:$C$61,3,FALSE))</f>
        <v>179.89725731781434</v>
      </c>
    </row>
    <row r="13" spans="1:11" x14ac:dyDescent="0.3">
      <c r="B13" s="18" t="s">
        <v>38</v>
      </c>
      <c r="C13" s="125" t="s">
        <v>39</v>
      </c>
      <c r="D13" s="125"/>
      <c r="E13" s="125"/>
      <c r="F13" s="125"/>
      <c r="G13" s="125"/>
      <c r="H13" s="125"/>
      <c r="I13" s="20">
        <v>14.89</v>
      </c>
      <c r="J13" s="30">
        <f>($C$6*$F$6)*2*I13</f>
        <v>446.70000000000005</v>
      </c>
      <c r="K13" s="40">
        <f>J13*(VLOOKUP(OpdateretÅrstal,Prislistetillæg!$A$4:$C$61,3,FALSE)/VLOOKUP(Produktionsår,Prislistetillæg!$A$5:$C$61,3,FALSE))</f>
        <v>730.87862522844625</v>
      </c>
    </row>
    <row r="14" spans="1:11" ht="26.25" customHeight="1" x14ac:dyDescent="0.3">
      <c r="B14" s="18" t="s">
        <v>40</v>
      </c>
      <c r="C14" s="125" t="s">
        <v>41</v>
      </c>
      <c r="D14" s="125"/>
      <c r="E14" s="125"/>
      <c r="F14" s="125"/>
      <c r="G14" s="125"/>
      <c r="H14" s="125"/>
      <c r="I14" s="20">
        <v>9.36</v>
      </c>
      <c r="J14" s="30">
        <f>($C$6*$F$6)*2*I14</f>
        <v>280.79999999999995</v>
      </c>
      <c r="K14" s="40">
        <f>J14*(VLOOKUP(OpdateretÅrstal,Prislistetillæg!$A$4:$C$61,3,FALSE)/VLOOKUP(Produktionsår,Prislistetillæg!$A$5:$C$61,3,FALSE))</f>
        <v>459.43747025777407</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295.75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50.83</v>
      </c>
      <c r="K19" s="40">
        <f>J19*(VLOOKUP(OpdateretÅrstal,Prislistetillæg!$A$4:$C$61,3,FALSE)/VLOOKUP(Produktionsår,Prislistetillæg!$A$5:$C$61,3,FALSE))</f>
        <v>83.166690217958191</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2415.3900000000003</v>
      </c>
      <c r="K21" s="38">
        <f>J21*(VLOOKUP(OpdateretÅrstal,Prislistetillæg!$A$4:$C$61,3,FALSE)/VLOOKUP(Produktionsår,Prislistetillæg!$A$5:$C$61,3,FALSE))</f>
        <v>3951.9966926136935</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161.02600000000001</v>
      </c>
      <c r="K23" s="39">
        <f>J23*(VLOOKUP(OpdateretÅrstal,Prislistetillæg!$A$4:$C$61,3,FALSE)/VLOOKUP(Produktionsår,Prislistetillæg!$A$5:$C$61,3,FALSE))</f>
        <v>263.46644617424624</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37">
    <tabColor theme="4"/>
  </sheetPr>
  <dimension ref="A1:K30"/>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39" t="s">
        <v>68</v>
      </c>
      <c r="B1" s="140"/>
      <c r="C1" s="140"/>
      <c r="D1" s="140"/>
      <c r="E1" s="140"/>
      <c r="F1" s="140"/>
      <c r="G1" s="140"/>
      <c r="H1" s="140"/>
      <c r="I1" s="140"/>
      <c r="J1" s="140"/>
      <c r="K1" s="141"/>
    </row>
    <row r="3" spans="1:11" x14ac:dyDescent="0.3">
      <c r="A3" t="s">
        <v>23</v>
      </c>
      <c r="D3" s="27">
        <v>2014</v>
      </c>
      <c r="E3" t="s">
        <v>24</v>
      </c>
    </row>
    <row r="6" spans="1:11" x14ac:dyDescent="0.3">
      <c r="A6" s="117" t="s">
        <v>25</v>
      </c>
      <c r="B6" s="118"/>
      <c r="C6" s="53">
        <f>'Samle ark'!B47</f>
        <v>10</v>
      </c>
      <c r="D6" s="117" t="s">
        <v>26</v>
      </c>
      <c r="E6" s="118"/>
      <c r="F6" s="53">
        <f>'Samle ark'!C47</f>
        <v>2</v>
      </c>
      <c r="G6" s="117" t="s">
        <v>27</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27.6</v>
      </c>
      <c r="J11" s="28">
        <f>($C$6*$F$6)*I11</f>
        <v>552</v>
      </c>
      <c r="K11" s="40">
        <f>J11*(VLOOKUP(OpdateretÅrstal,Prislistetillæg!$A$4:$C$61,3,FALSE)/VLOOKUP(Produktionsår,Prislistetillæg!$A$5:$C$61,3,FALSE))</f>
        <v>903.1676765751115</v>
      </c>
    </row>
    <row r="12" spans="1:11" ht="24.75" customHeight="1" x14ac:dyDescent="0.3">
      <c r="B12" s="18" t="s">
        <v>36</v>
      </c>
      <c r="C12" s="125" t="s">
        <v>37</v>
      </c>
      <c r="D12" s="125"/>
      <c r="E12" s="125"/>
      <c r="F12" s="125"/>
      <c r="G12" s="125"/>
      <c r="H12" s="125"/>
      <c r="I12" s="20">
        <v>7.33</v>
      </c>
      <c r="J12" s="29">
        <f>($C$6*$F$6)*I12</f>
        <v>146.6</v>
      </c>
      <c r="K12" s="40">
        <f>J12*(VLOOKUP(OpdateretÅrstal,Prislistetillæg!$A$4:$C$61,3,FALSE)/VLOOKUP(Produktionsår,Prislistetillæg!$A$5:$C$61,3,FALSE))</f>
        <v>239.86300975708576</v>
      </c>
    </row>
    <row r="13" spans="1:11" x14ac:dyDescent="0.3">
      <c r="B13" s="18" t="s">
        <v>38</v>
      </c>
      <c r="C13" s="125" t="s">
        <v>39</v>
      </c>
      <c r="D13" s="125"/>
      <c r="E13" s="125"/>
      <c r="F13" s="125"/>
      <c r="G13" s="125"/>
      <c r="H13" s="125"/>
      <c r="I13" s="20">
        <v>14.89</v>
      </c>
      <c r="J13" s="30">
        <f>($C$6*$F$6)*2*I13</f>
        <v>595.6</v>
      </c>
      <c r="K13" s="40">
        <f>J13*(VLOOKUP(OpdateretÅrstal,Prislistetillæg!$A$4:$C$61,3,FALSE)/VLOOKUP(Produktionsår,Prislistetillæg!$A$5:$C$61,3,FALSE))</f>
        <v>974.5048336379283</v>
      </c>
    </row>
    <row r="14" spans="1:11" ht="26.25" customHeight="1" x14ac:dyDescent="0.3">
      <c r="B14" s="18" t="s">
        <v>40</v>
      </c>
      <c r="C14" s="125" t="s">
        <v>41</v>
      </c>
      <c r="D14" s="125"/>
      <c r="E14" s="125"/>
      <c r="F14" s="125"/>
      <c r="G14" s="125"/>
      <c r="H14" s="125"/>
      <c r="I14" s="20">
        <v>9.36</v>
      </c>
      <c r="J14" s="30">
        <f>($C$6*$F$6)*2*I14</f>
        <v>374.4</v>
      </c>
      <c r="K14" s="40">
        <f>J14*(VLOOKUP(OpdateretÅrstal,Prislistetillæg!$A$4:$C$61,3,FALSE)/VLOOKUP(Produktionsår,Prislistetillæg!$A$5:$C$61,3,FALSE))</f>
        <v>612.58329367703209</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318.5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54.74</v>
      </c>
      <c r="K19" s="40">
        <f>J19*(VLOOKUP(OpdateretÅrstal,Prislistetillæg!$A$4:$C$61,3,FALSE)/VLOOKUP(Produktionsår,Prislistetillæg!$A$5:$C$61,3,FALSE))</f>
        <v>89.56412792703189</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2859.2</v>
      </c>
      <c r="K21" s="38">
        <f>J21*(VLOOKUP(OpdateretÅrstal,Prislistetillæg!$A$4:$C$61,3,FALSE)/VLOOKUP(Produktionsår,Prislistetillæg!$A$5:$C$61,3,FALSE))</f>
        <v>4678.1467769267365</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142.95999999999998</v>
      </c>
      <c r="K23" s="39">
        <f>J23*(VLOOKUP(OpdateretÅrstal,Prislistetillæg!$A$4:$C$61,3,FALSE)/VLOOKUP(Produktionsår,Prislistetillæg!$A$5:$C$61,3,FALSE))</f>
        <v>233.90733884633681</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38">
    <tabColor theme="9" tint="-0.249977111117893"/>
  </sheetPr>
  <dimension ref="A1:K27"/>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25">
        <f>'Samle ark'!B34</f>
        <v>3.49</v>
      </c>
      <c r="D6" s="117" t="s">
        <v>26</v>
      </c>
      <c r="E6" s="118"/>
      <c r="F6" s="53">
        <f>'Samle ark'!C34</f>
        <v>0.5</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44.480049999999999</v>
      </c>
      <c r="K11" s="40">
        <f>J11*(VLOOKUP(OpdateretÅrstal,Prislistetillæg!$A$4:$C$61,3,FALSE)/VLOOKUP(Produktionsår,Prislistetillæg!$A$5:$C$61,3,FALSE))</f>
        <v>72.777071399356501</v>
      </c>
    </row>
    <row r="12" spans="1:11" ht="26.25" customHeight="1" x14ac:dyDescent="0.3">
      <c r="B12" s="18" t="s">
        <v>36</v>
      </c>
      <c r="C12" s="125" t="s">
        <v>37</v>
      </c>
      <c r="D12" s="125"/>
      <c r="E12" s="125"/>
      <c r="F12" s="125"/>
      <c r="G12" s="125"/>
      <c r="H12" s="125"/>
      <c r="I12" s="20">
        <v>7.33</v>
      </c>
      <c r="J12" s="29">
        <f>($C$6*$F$6)*I12</f>
        <v>12.790850000000001</v>
      </c>
      <c r="K12" s="40">
        <f>J12*(VLOOKUP(OpdateretÅrstal,Prislistetillæg!$A$4:$C$61,3,FALSE)/VLOOKUP(Produktionsår,Prislistetillæg!$A$5:$C$61,3,FALSE))</f>
        <v>20.928047601305735</v>
      </c>
    </row>
    <row r="13" spans="1:11" x14ac:dyDescent="0.3">
      <c r="B13" s="18" t="s">
        <v>38</v>
      </c>
      <c r="C13" s="125" t="s">
        <v>39</v>
      </c>
      <c r="D13" s="125"/>
      <c r="E13" s="125"/>
      <c r="F13" s="125"/>
      <c r="G13" s="125"/>
      <c r="H13" s="125"/>
      <c r="I13" s="20">
        <v>12.79</v>
      </c>
      <c r="J13" s="30">
        <f>($C$6*$F$6)*2*I13</f>
        <v>44.637099999999997</v>
      </c>
      <c r="K13" s="40">
        <f>J13*(VLOOKUP(OpdateretÅrstal,Prislistetillæg!$A$4:$C$61,3,FALSE)/VLOOKUP(Produktionsår,Prislistetillæg!$A$5:$C$61,3,FALSE))</f>
        <v>73.034032420382076</v>
      </c>
    </row>
    <row r="14" spans="1:11" ht="25.5" customHeight="1" x14ac:dyDescent="0.3">
      <c r="B14" s="18" t="s">
        <v>40</v>
      </c>
      <c r="C14" s="125" t="s">
        <v>41</v>
      </c>
      <c r="D14" s="125"/>
      <c r="E14" s="125"/>
      <c r="F14" s="125"/>
      <c r="G14" s="125"/>
      <c r="H14" s="125"/>
      <c r="I14" s="20">
        <v>9.36</v>
      </c>
      <c r="J14" s="30">
        <f>($C$6*$F$6)*2*I14</f>
        <v>32.666400000000003</v>
      </c>
      <c r="K14" s="40">
        <f>J14*(VLOOKUP(OpdateretÅrstal,Prislistetillæg!$A$4:$C$61,3,FALSE)/VLOOKUP(Produktionsår,Prislistetillæg!$A$5:$C$61,3,FALSE))</f>
        <v>53.447892373321061</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5.5" customHeight="1" x14ac:dyDescent="0.3">
      <c r="B19" s="18" t="s">
        <v>46</v>
      </c>
      <c r="C19" s="129" t="s">
        <v>47</v>
      </c>
      <c r="D19" s="129"/>
      <c r="E19" s="129"/>
      <c r="F19" s="129"/>
      <c r="G19" s="129"/>
      <c r="H19" s="129"/>
      <c r="I19" s="20">
        <v>3.91</v>
      </c>
      <c r="J19" s="41">
        <f>((2*F6)+C6)*I19</f>
        <v>17.555900000000001</v>
      </c>
      <c r="K19" s="40">
        <f>J19*(VLOOKUP(OpdateretÅrstal,Prislistetillæg!$A$4:$C$61,3,FALSE)/VLOOKUP(Produktionsår,Prislistetillæg!$A$5:$C$61,3,FALSE))</f>
        <v>28.724495313740945</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261.09029999999996</v>
      </c>
      <c r="K21" s="38">
        <f>J21*(VLOOKUP(OpdateretÅrstal,Prislistetillæg!$A$4:$C$61,3,FALSE)/VLOOKUP(Produktionsår,Prislistetillæg!$A$5:$C$61,3,FALSE))</f>
        <v>427.18898483206306</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149.62194842406873</v>
      </c>
      <c r="K23" s="39">
        <f>J23*(VLOOKUP(OpdateretÅrstal,Prislistetillæg!$A$4:$C$61,3,FALSE)/VLOOKUP(Produktionsår,Prislistetillæg!$A$5:$C$61,3,FALSE))</f>
        <v>244.80744116450603</v>
      </c>
    </row>
    <row r="26" spans="1:11" x14ac:dyDescent="0.3">
      <c r="A26" t="s">
        <v>50</v>
      </c>
    </row>
    <row r="27" spans="1:11" x14ac:dyDescent="0.3">
      <c r="A27" t="s">
        <v>51</v>
      </c>
    </row>
  </sheetData>
  <mergeCells count="19">
    <mergeCell ref="C23:H23"/>
    <mergeCell ref="C20:H20"/>
    <mergeCell ref="C21:H21"/>
    <mergeCell ref="C22:H22"/>
    <mergeCell ref="C11:H11"/>
    <mergeCell ref="C12:H12"/>
    <mergeCell ref="C13:H13"/>
    <mergeCell ref="C14:H14"/>
    <mergeCell ref="C15:H15"/>
    <mergeCell ref="C16:H16"/>
    <mergeCell ref="C17:H17"/>
    <mergeCell ref="C18:H18"/>
    <mergeCell ref="C19:H19"/>
    <mergeCell ref="C10:H10"/>
    <mergeCell ref="A1:K1"/>
    <mergeCell ref="A6:B6"/>
    <mergeCell ref="D6:E6"/>
    <mergeCell ref="G6:I6"/>
    <mergeCell ref="C9:H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39">
    <tabColor theme="9" tint="-0.249977111117893"/>
  </sheetPr>
  <dimension ref="A1:K27"/>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25">
        <f>'Samle ark'!B35</f>
        <v>3.49</v>
      </c>
      <c r="D6" s="117" t="s">
        <v>26</v>
      </c>
      <c r="E6" s="118"/>
      <c r="F6" s="53">
        <f>'Samle ark'!C35</f>
        <v>1</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88.960099999999997</v>
      </c>
      <c r="K11" s="40">
        <f>J11*(VLOOKUP(OpdateretÅrstal,Prislistetillæg!$A$4:$C$61,3,FALSE)/VLOOKUP(Produktionsår,Prislistetillæg!$A$5:$C$61,3,FALSE))</f>
        <v>145.554142798713</v>
      </c>
    </row>
    <row r="12" spans="1:11" ht="26.25" customHeight="1" x14ac:dyDescent="0.3">
      <c r="B12" s="18" t="s">
        <v>36</v>
      </c>
      <c r="C12" s="125" t="s">
        <v>37</v>
      </c>
      <c r="D12" s="125"/>
      <c r="E12" s="125"/>
      <c r="F12" s="125"/>
      <c r="G12" s="125"/>
      <c r="H12" s="125"/>
      <c r="I12" s="20">
        <v>7.33</v>
      </c>
      <c r="J12" s="29">
        <f>($C$6*$F$6)*I12</f>
        <v>25.581700000000001</v>
      </c>
      <c r="K12" s="40">
        <f>J12*(VLOOKUP(OpdateretÅrstal,Prislistetillæg!$A$4:$C$61,3,FALSE)/VLOOKUP(Produktionsår,Prislistetillæg!$A$5:$C$61,3,FALSE))</f>
        <v>41.856095202611471</v>
      </c>
    </row>
    <row r="13" spans="1:11" x14ac:dyDescent="0.3">
      <c r="B13" s="18" t="s">
        <v>38</v>
      </c>
      <c r="C13" s="125" t="s">
        <v>39</v>
      </c>
      <c r="D13" s="125"/>
      <c r="E13" s="125"/>
      <c r="F13" s="125"/>
      <c r="G13" s="125"/>
      <c r="H13" s="125"/>
      <c r="I13" s="20">
        <v>12.79</v>
      </c>
      <c r="J13" s="30">
        <f>($C$6*$F$6)*2*I13</f>
        <v>89.274199999999993</v>
      </c>
      <c r="K13" s="40">
        <f>J13*(VLOOKUP(OpdateretÅrstal,Prislistetillæg!$A$4:$C$61,3,FALSE)/VLOOKUP(Produktionsår,Prislistetillæg!$A$5:$C$61,3,FALSE))</f>
        <v>146.06806484076415</v>
      </c>
    </row>
    <row r="14" spans="1:11" ht="26.25" customHeight="1" x14ac:dyDescent="0.3">
      <c r="B14" s="18" t="s">
        <v>40</v>
      </c>
      <c r="C14" s="125" t="s">
        <v>41</v>
      </c>
      <c r="D14" s="125"/>
      <c r="E14" s="125"/>
      <c r="F14" s="125"/>
      <c r="G14" s="125"/>
      <c r="H14" s="125"/>
      <c r="I14" s="20">
        <v>9.36</v>
      </c>
      <c r="J14" s="30">
        <f>($C$6*$F$6)*2*I14</f>
        <v>65.332800000000006</v>
      </c>
      <c r="K14" s="40">
        <f>J14*(VLOOKUP(OpdateretÅrstal,Prislistetillæg!$A$4:$C$61,3,FALSE)/VLOOKUP(Produktionsår,Prislistetillæg!$A$5:$C$61,3,FALSE))</f>
        <v>106.89578474664212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5.5" customHeight="1" x14ac:dyDescent="0.3">
      <c r="B19" s="18" t="s">
        <v>46</v>
      </c>
      <c r="C19" s="129" t="s">
        <v>47</v>
      </c>
      <c r="D19" s="129"/>
      <c r="E19" s="129"/>
      <c r="F19" s="129"/>
      <c r="G19" s="129"/>
      <c r="H19" s="129"/>
      <c r="I19" s="20">
        <v>3.91</v>
      </c>
      <c r="J19" s="41">
        <f>((2*F6)+C6)*I19</f>
        <v>21.465900000000001</v>
      </c>
      <c r="K19" s="40">
        <f>J19*(VLOOKUP(OpdateretÅrstal,Prislistetillæg!$A$4:$C$61,3,FALSE)/VLOOKUP(Produktionsår,Prislistetillæg!$A$5:$C$61,3,FALSE))</f>
        <v>35.121933022814652</v>
      </c>
    </row>
    <row r="20" spans="1:11" ht="12.75" customHeight="1" x14ac:dyDescent="0.3">
      <c r="B20" s="18"/>
      <c r="C20" s="130"/>
      <c r="D20" s="131"/>
      <c r="E20" s="131"/>
      <c r="F20" s="131"/>
      <c r="G20" s="131"/>
      <c r="H20" s="132"/>
      <c r="I20" s="19"/>
      <c r="J20" s="31"/>
      <c r="K20" s="37"/>
    </row>
    <row r="21" spans="1:11" ht="12.75" customHeight="1" x14ac:dyDescent="0.3">
      <c r="B21" s="18"/>
      <c r="C21" s="130" t="s">
        <v>48</v>
      </c>
      <c r="D21" s="131"/>
      <c r="E21" s="131"/>
      <c r="F21" s="131"/>
      <c r="G21" s="131"/>
      <c r="H21" s="132"/>
      <c r="I21" s="20"/>
      <c r="J21" s="29">
        <f>SUM(J11:J19)</f>
        <v>399.57470000000001</v>
      </c>
      <c r="K21" s="38">
        <f>J21*(VLOOKUP(OpdateretÅrstal,Prislistetillæg!$A$4:$C$61,3,FALSE)/VLOOKUP(Produktionsår,Prislistetillæg!$A$5:$C$61,3,FALSE))</f>
        <v>653.77346633550223</v>
      </c>
    </row>
    <row r="22" spans="1:11" ht="12.75" customHeight="1" x14ac:dyDescent="0.3">
      <c r="B22" s="18"/>
      <c r="C22" s="126"/>
      <c r="D22" s="127"/>
      <c r="E22" s="127"/>
      <c r="F22" s="127"/>
      <c r="G22" s="127"/>
      <c r="H22" s="128"/>
      <c r="I22" s="20"/>
      <c r="K22" s="37"/>
    </row>
    <row r="23" spans="1:11" ht="13.5" customHeight="1" thickBot="1" x14ac:dyDescent="0.35">
      <c r="B23" s="23"/>
      <c r="C23" s="133" t="s">
        <v>49</v>
      </c>
      <c r="D23" s="134"/>
      <c r="E23" s="134"/>
      <c r="F23" s="134"/>
      <c r="G23" s="134"/>
      <c r="H23" s="135"/>
      <c r="I23" s="24"/>
      <c r="J23" s="32">
        <f>J21/(C6*F6)</f>
        <v>114.49131805157593</v>
      </c>
      <c r="K23" s="39">
        <f>J23*(VLOOKUP(OpdateretÅrstal,Prislistetillæg!$A$4:$C$61,3,FALSE)/VLOOKUP(Produktionsår,Prislistetillæg!$A$5:$C$61,3,FALSE))</f>
        <v>187.32764078381152</v>
      </c>
    </row>
    <row r="26" spans="1:11" x14ac:dyDescent="0.3">
      <c r="A26" t="s">
        <v>50</v>
      </c>
    </row>
    <row r="27" spans="1:11" x14ac:dyDescent="0.3">
      <c r="A27" t="s">
        <v>51</v>
      </c>
    </row>
  </sheetData>
  <mergeCells count="19">
    <mergeCell ref="C23:H23"/>
    <mergeCell ref="C20:H20"/>
    <mergeCell ref="C21:H21"/>
    <mergeCell ref="C22:H22"/>
    <mergeCell ref="C11:H11"/>
    <mergeCell ref="C12:H12"/>
    <mergeCell ref="C13:H13"/>
    <mergeCell ref="C14:H14"/>
    <mergeCell ref="C15:H15"/>
    <mergeCell ref="C16:H16"/>
    <mergeCell ref="C17:H17"/>
    <mergeCell ref="C18:H18"/>
    <mergeCell ref="C19:H19"/>
    <mergeCell ref="C10:H10"/>
    <mergeCell ref="A1:K1"/>
    <mergeCell ref="A6:B6"/>
    <mergeCell ref="D6:E6"/>
    <mergeCell ref="G6:I6"/>
    <mergeCell ref="C9:H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A1:K27"/>
  <sheetViews>
    <sheetView workbookViewId="0">
      <selection activeCell="M19" sqref="M19"/>
    </sheetView>
  </sheetViews>
  <sheetFormatPr defaultRowHeight="13.5" x14ac:dyDescent="0.3"/>
  <cols>
    <col min="9" max="9" width="9.4609375" bestFit="1" customWidth="1"/>
    <col min="10" max="11" width="10.4609375" bestFit="1" customWidth="1"/>
  </cols>
  <sheetData>
    <row r="1" spans="1:11" ht="14" thickBot="1" x14ac:dyDescent="0.35">
      <c r="A1" s="111" t="s">
        <v>53</v>
      </c>
      <c r="B1" s="112"/>
      <c r="C1" s="112"/>
      <c r="D1" s="112"/>
      <c r="E1" s="112"/>
      <c r="F1" s="112"/>
      <c r="G1" s="112"/>
      <c r="H1" s="112"/>
      <c r="I1" s="112"/>
      <c r="J1" s="112"/>
      <c r="K1" s="113"/>
    </row>
    <row r="3" spans="1:11" x14ac:dyDescent="0.3">
      <c r="A3" t="s">
        <v>23</v>
      </c>
      <c r="D3" s="27">
        <v>2014</v>
      </c>
      <c r="E3" t="s">
        <v>24</v>
      </c>
    </row>
    <row r="6" spans="1:11" x14ac:dyDescent="0.3">
      <c r="A6" s="117" t="s">
        <v>25</v>
      </c>
      <c r="B6" s="118"/>
      <c r="C6" s="25">
        <f>'Samle ark'!B36</f>
        <v>3.49</v>
      </c>
      <c r="D6" s="117" t="s">
        <v>26</v>
      </c>
      <c r="E6" s="118"/>
      <c r="F6" s="53">
        <f>'Samle ark'!C36</f>
        <v>1.5</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177.04770000000002</v>
      </c>
      <c r="K11" s="40">
        <f>J11*(VLOOKUP(OpdateretÅrstal,Prislistetillæg!$A$4:$C$61,3,FALSE)/VLOOKUP(Produktionsår,Prislistetillæg!$A$5:$C$61,3,FALSE))</f>
        <v>289.68072436950615</v>
      </c>
    </row>
    <row r="12" spans="1:11" ht="24.75" customHeight="1" x14ac:dyDescent="0.3">
      <c r="B12" s="18" t="s">
        <v>36</v>
      </c>
      <c r="C12" s="125" t="s">
        <v>37</v>
      </c>
      <c r="D12" s="125"/>
      <c r="E12" s="125"/>
      <c r="F12" s="125"/>
      <c r="G12" s="125"/>
      <c r="H12" s="125"/>
      <c r="I12" s="20">
        <v>7.33</v>
      </c>
      <c r="J12" s="29">
        <f>($C$6*$F$6)*I12</f>
        <v>38.372550000000004</v>
      </c>
      <c r="K12" s="40">
        <f>J12*(VLOOKUP(OpdateretÅrstal,Prislistetillæg!$A$4:$C$61,3,FALSE)/VLOOKUP(Produktionsår,Prislistetillæg!$A$5:$C$61,3,FALSE))</f>
        <v>62.784142803917206</v>
      </c>
    </row>
    <row r="13" spans="1:11" x14ac:dyDescent="0.3">
      <c r="B13" s="18" t="s">
        <v>38</v>
      </c>
      <c r="C13" s="125" t="s">
        <v>39</v>
      </c>
      <c r="D13" s="125"/>
      <c r="E13" s="125"/>
      <c r="F13" s="125"/>
      <c r="G13" s="125"/>
      <c r="H13" s="125"/>
      <c r="I13" s="20">
        <v>18.29</v>
      </c>
      <c r="J13" s="30">
        <f>($C$6*$F$6)*2*I13</f>
        <v>191.49629999999999</v>
      </c>
      <c r="K13" s="40">
        <f>J13*(VLOOKUP(OpdateretÅrstal,Prislistetillæg!$A$4:$C$61,3,FALSE)/VLOOKUP(Produktionsår,Prislistetillæg!$A$5:$C$61,3,FALSE))</f>
        <v>313.32113830385964</v>
      </c>
    </row>
    <row r="14" spans="1:11" ht="25.5" customHeight="1" x14ac:dyDescent="0.3">
      <c r="B14" s="18" t="s">
        <v>40</v>
      </c>
      <c r="C14" s="125" t="s">
        <v>41</v>
      </c>
      <c r="D14" s="125"/>
      <c r="E14" s="125"/>
      <c r="F14" s="125"/>
      <c r="G14" s="125"/>
      <c r="H14" s="125"/>
      <c r="I14" s="20">
        <v>9.36</v>
      </c>
      <c r="J14" s="30">
        <f>($C$6*$F$6)*2*I14</f>
        <v>97.999200000000002</v>
      </c>
      <c r="K14" s="40">
        <f>J14*(VLOOKUP(OpdateretÅrstal,Prislistetillæg!$A$4:$C$61,3,FALSE)/VLOOKUP(Produktionsår,Prislistetillæg!$A$5:$C$61,3,FALSE))</f>
        <v>160.34367711996316</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5.5" customHeight="1" x14ac:dyDescent="0.3">
      <c r="B19" s="18" t="s">
        <v>46</v>
      </c>
      <c r="C19" s="129" t="s">
        <v>47</v>
      </c>
      <c r="D19" s="129"/>
      <c r="E19" s="129"/>
      <c r="F19" s="129"/>
      <c r="G19" s="129"/>
      <c r="H19" s="129"/>
      <c r="I19" s="20">
        <v>3.91</v>
      </c>
      <c r="J19" s="41">
        <f>((2*F6)+C6)*I19</f>
        <v>25.375900000000001</v>
      </c>
      <c r="K19" s="40">
        <f>J19*(VLOOKUP(OpdateretÅrstal,Prislistetillæg!$A$4:$C$61,3,FALSE)/VLOOKUP(Produktionsår,Prislistetillæg!$A$5:$C$61,3,FALSE))</f>
        <v>41.519370731888358</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639.25164999999993</v>
      </c>
      <c r="K21" s="38">
        <f>J21*(VLOOKUP(OpdateretÅrstal,Prislistetillæg!$A$4:$C$61,3,FALSE)/VLOOKUP(Produktionsår,Prislistetillæg!$A$5:$C$61,3,FALSE))</f>
        <v>1045.9264990530912</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122.11110792741164</v>
      </c>
      <c r="K23" s="39">
        <f>J23*(VLOOKUP(OpdateretÅrstal,Prislistetillæg!$A$4:$C$61,3,FALSE)/VLOOKUP(Produktionsår,Prislistetillæg!$A$5:$C$61,3,FALSE))</f>
        <v>199.79493773698016</v>
      </c>
    </row>
    <row r="26" spans="1:11" x14ac:dyDescent="0.3">
      <c r="A26" t="s">
        <v>50</v>
      </c>
    </row>
    <row r="27" spans="1:11" x14ac:dyDescent="0.3">
      <c r="A27" t="s">
        <v>51</v>
      </c>
    </row>
  </sheetData>
  <mergeCells count="19">
    <mergeCell ref="C17:H17"/>
    <mergeCell ref="C16:H16"/>
    <mergeCell ref="A1:K1"/>
    <mergeCell ref="A6:B6"/>
    <mergeCell ref="D6:E6"/>
    <mergeCell ref="G6:I6"/>
    <mergeCell ref="C10:H10"/>
    <mergeCell ref="C11:H11"/>
    <mergeCell ref="C12:H12"/>
    <mergeCell ref="C13:H13"/>
    <mergeCell ref="C14:H14"/>
    <mergeCell ref="C15:H15"/>
    <mergeCell ref="C9:H9"/>
    <mergeCell ref="C21:H21"/>
    <mergeCell ref="C22:H22"/>
    <mergeCell ref="C23:H23"/>
    <mergeCell ref="C18:H18"/>
    <mergeCell ref="C19:H19"/>
    <mergeCell ref="C20:H20"/>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40">
    <tabColor theme="9" tint="-0.249977111117893"/>
  </sheetPr>
  <dimension ref="A1:K27"/>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25">
        <f>'Samle ark'!B36</f>
        <v>3.49</v>
      </c>
      <c r="D6" s="117" t="s">
        <v>26</v>
      </c>
      <c r="E6" s="118"/>
      <c r="F6" s="53">
        <f>'Samle ark'!C36</f>
        <v>1.5</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133.44014999999999</v>
      </c>
      <c r="K11" s="40">
        <f>J11*(VLOOKUP(OpdateretÅrstal,Prislistetillæg!$A$4:$C$61,3,FALSE)/VLOOKUP(Produktionsår,Prislistetillæg!$A$5:$C$61,3,FALSE))</f>
        <v>218.33121419806949</v>
      </c>
    </row>
    <row r="12" spans="1:11" ht="25.5" customHeight="1" x14ac:dyDescent="0.3">
      <c r="B12" s="18" t="s">
        <v>36</v>
      </c>
      <c r="C12" s="125" t="s">
        <v>37</v>
      </c>
      <c r="D12" s="125"/>
      <c r="E12" s="125"/>
      <c r="F12" s="125"/>
      <c r="G12" s="125"/>
      <c r="H12" s="125"/>
      <c r="I12" s="20">
        <v>7.33</v>
      </c>
      <c r="J12" s="29">
        <f>($C$6*$F$6)*I12</f>
        <v>38.372550000000004</v>
      </c>
      <c r="K12" s="40">
        <f>J12*(VLOOKUP(OpdateretÅrstal,Prislistetillæg!$A$4:$C$61,3,FALSE)/VLOOKUP(Produktionsår,Prislistetillæg!$A$5:$C$61,3,FALSE))</f>
        <v>62.784142803917206</v>
      </c>
    </row>
    <row r="13" spans="1:11" x14ac:dyDescent="0.3">
      <c r="B13" s="18" t="s">
        <v>38</v>
      </c>
      <c r="C13" s="125" t="s">
        <v>39</v>
      </c>
      <c r="D13" s="125"/>
      <c r="E13" s="125"/>
      <c r="F13" s="125"/>
      <c r="G13" s="125"/>
      <c r="H13" s="125"/>
      <c r="I13" s="20">
        <v>12.79</v>
      </c>
      <c r="J13" s="30">
        <f>($C$6*$F$6)*2*I13</f>
        <v>133.91130000000001</v>
      </c>
      <c r="K13" s="40">
        <f>J13*(VLOOKUP(OpdateretÅrstal,Prislistetillæg!$A$4:$C$61,3,FALSE)/VLOOKUP(Produktionsår,Prislistetillæg!$A$5:$C$61,3,FALSE))</f>
        <v>219.10209726114627</v>
      </c>
    </row>
    <row r="14" spans="1:11" ht="26.25" customHeight="1" x14ac:dyDescent="0.3">
      <c r="B14" s="18" t="s">
        <v>40</v>
      </c>
      <c r="C14" s="125" t="s">
        <v>41</v>
      </c>
      <c r="D14" s="125"/>
      <c r="E14" s="125"/>
      <c r="F14" s="125"/>
      <c r="G14" s="125"/>
      <c r="H14" s="125"/>
      <c r="I14" s="20">
        <v>9.36</v>
      </c>
      <c r="J14" s="30">
        <f>($C$6*$F$6)*2*I14</f>
        <v>97.999200000000002</v>
      </c>
      <c r="K14" s="40">
        <f>J14*(VLOOKUP(OpdateretÅrstal,Prislistetillæg!$A$4:$C$61,3,FALSE)/VLOOKUP(Produktionsår,Prislistetillæg!$A$5:$C$61,3,FALSE))</f>
        <v>160.34367711996316</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6.25" customHeight="1" x14ac:dyDescent="0.3">
      <c r="B19" s="18" t="s">
        <v>46</v>
      </c>
      <c r="C19" s="129" t="s">
        <v>47</v>
      </c>
      <c r="D19" s="129"/>
      <c r="E19" s="129"/>
      <c r="F19" s="129"/>
      <c r="G19" s="129"/>
      <c r="H19" s="129"/>
      <c r="I19" s="20">
        <v>3.91</v>
      </c>
      <c r="J19" s="41">
        <f>((2*F6)+C6)*I19</f>
        <v>25.375900000000001</v>
      </c>
      <c r="K19" s="40">
        <f>J19*(VLOOKUP(OpdateretÅrstal,Prislistetillæg!$A$4:$C$61,3,FALSE)/VLOOKUP(Produktionsår,Prislistetillæg!$A$5:$C$61,3,FALSE))</f>
        <v>41.519370731888358</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538.05910000000006</v>
      </c>
      <c r="K21" s="38">
        <f>J21*(VLOOKUP(OpdateretÅrstal,Prislistetillæg!$A$4:$C$61,3,FALSE)/VLOOKUP(Produktionsår,Prislistetillæg!$A$5:$C$61,3,FALSE))</f>
        <v>880.35794783894141</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102.78110792741165</v>
      </c>
      <c r="K23" s="39">
        <f>J23*(VLOOKUP(OpdateretÅrstal,Prislistetillæg!$A$4:$C$61,3,FALSE)/VLOOKUP(Produktionsår,Prislistetillæg!$A$5:$C$61,3,FALSE))</f>
        <v>168.16770732358</v>
      </c>
    </row>
    <row r="26" spans="1:11" x14ac:dyDescent="0.3">
      <c r="A26" t="s">
        <v>50</v>
      </c>
    </row>
    <row r="27" spans="1:11" x14ac:dyDescent="0.3">
      <c r="A27" t="s">
        <v>51</v>
      </c>
    </row>
  </sheetData>
  <mergeCells count="19">
    <mergeCell ref="C23:H23"/>
    <mergeCell ref="C20:H20"/>
    <mergeCell ref="C21:H21"/>
    <mergeCell ref="C22:H22"/>
    <mergeCell ref="C11:H11"/>
    <mergeCell ref="C12:H12"/>
    <mergeCell ref="C13:H13"/>
    <mergeCell ref="C14:H14"/>
    <mergeCell ref="C15:H15"/>
    <mergeCell ref="C16:H16"/>
    <mergeCell ref="C17:H17"/>
    <mergeCell ref="C18:H18"/>
    <mergeCell ref="C19:H19"/>
    <mergeCell ref="C10:H10"/>
    <mergeCell ref="A1:K1"/>
    <mergeCell ref="A6:B6"/>
    <mergeCell ref="D6:E6"/>
    <mergeCell ref="G6:I6"/>
    <mergeCell ref="C9:H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41">
    <tabColor theme="9" tint="-0.249977111117893"/>
  </sheetPr>
  <dimension ref="A1:K27"/>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25">
        <f>'Samle ark'!B37</f>
        <v>3.49</v>
      </c>
      <c r="D6" s="117" t="s">
        <v>26</v>
      </c>
      <c r="E6" s="118"/>
      <c r="F6" s="53">
        <f>'Samle ark'!C37</f>
        <v>2</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177.92019999999999</v>
      </c>
      <c r="K11" s="40">
        <f>J11*(VLOOKUP(OpdateretÅrstal,Prislistetillæg!$A$4:$C$61,3,FALSE)/VLOOKUP(Produktionsår,Prislistetillæg!$A$5:$C$61,3,FALSE))</f>
        <v>291.108285597426</v>
      </c>
    </row>
    <row r="12" spans="1:11" ht="24.75" customHeight="1" x14ac:dyDescent="0.3">
      <c r="B12" s="18" t="s">
        <v>36</v>
      </c>
      <c r="C12" s="125" t="s">
        <v>37</v>
      </c>
      <c r="D12" s="125"/>
      <c r="E12" s="125"/>
      <c r="F12" s="125"/>
      <c r="G12" s="125"/>
      <c r="H12" s="125"/>
      <c r="I12" s="20">
        <v>7.33</v>
      </c>
      <c r="J12" s="29">
        <f>($C$6*$F$6)*I12</f>
        <v>51.163400000000003</v>
      </c>
      <c r="K12" s="40">
        <f>J12*(VLOOKUP(OpdateretÅrstal,Prislistetillæg!$A$4:$C$61,3,FALSE)/VLOOKUP(Produktionsår,Prislistetillæg!$A$5:$C$61,3,FALSE))</f>
        <v>83.712190405222941</v>
      </c>
    </row>
    <row r="13" spans="1:11" x14ac:dyDescent="0.3">
      <c r="B13" s="18" t="s">
        <v>38</v>
      </c>
      <c r="C13" s="125" t="s">
        <v>39</v>
      </c>
      <c r="D13" s="125"/>
      <c r="E13" s="125"/>
      <c r="F13" s="125"/>
      <c r="G13" s="125"/>
      <c r="H13" s="125"/>
      <c r="I13" s="20">
        <v>12.79</v>
      </c>
      <c r="J13" s="30">
        <f>($C$6*$F$6)*2*I13</f>
        <v>178.54839999999999</v>
      </c>
      <c r="K13" s="40">
        <f>J13*(VLOOKUP(OpdateretÅrstal,Prislistetillæg!$A$4:$C$61,3,FALSE)/VLOOKUP(Produktionsår,Prislistetillæg!$A$5:$C$61,3,FALSE))</f>
        <v>292.1361296815283</v>
      </c>
    </row>
    <row r="14" spans="1:11" ht="26.25" customHeight="1" x14ac:dyDescent="0.3">
      <c r="B14" s="18" t="s">
        <v>40</v>
      </c>
      <c r="C14" s="125" t="s">
        <v>41</v>
      </c>
      <c r="D14" s="125"/>
      <c r="E14" s="125"/>
      <c r="F14" s="125"/>
      <c r="G14" s="125"/>
      <c r="H14" s="125"/>
      <c r="I14" s="20">
        <v>9.36</v>
      </c>
      <c r="J14" s="30">
        <f>($C$6*$F$6)*2*I14</f>
        <v>130.66560000000001</v>
      </c>
      <c r="K14" s="40">
        <f>J14*(VLOOKUP(OpdateretÅrstal,Prislistetillæg!$A$4:$C$61,3,FALSE)/VLOOKUP(Produktionsår,Prislistetillæg!$A$5:$C$61,3,FALSE))</f>
        <v>213.79156949328424</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7" customHeight="1" x14ac:dyDescent="0.3">
      <c r="B19" s="18" t="s">
        <v>46</v>
      </c>
      <c r="C19" s="129" t="s">
        <v>47</v>
      </c>
      <c r="D19" s="129"/>
      <c r="E19" s="129"/>
      <c r="F19" s="129"/>
      <c r="G19" s="129"/>
      <c r="H19" s="129"/>
      <c r="I19" s="20">
        <v>3.91</v>
      </c>
      <c r="J19" s="41">
        <f>((2*F6)+C6)*I19</f>
        <v>29.285900000000002</v>
      </c>
      <c r="K19" s="40">
        <f>J19*(VLOOKUP(OpdateretÅrstal,Prislistetillæg!$A$4:$C$61,3,FALSE)/VLOOKUP(Produktionsår,Prislistetillæg!$A$5:$C$61,3,FALSE))</f>
        <v>47.916808440962065</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676.54349999999988</v>
      </c>
      <c r="K21" s="38">
        <f>J21*(VLOOKUP(OpdateretÅrstal,Prislistetillæg!$A$4:$C$61,3,FALSE)/VLOOKUP(Produktionsår,Prislistetillæg!$A$5:$C$61,3,FALSE))</f>
        <v>1106.9424293423801</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96.926002865329494</v>
      </c>
      <c r="K23" s="39">
        <f>J23*(VLOOKUP(OpdateretÅrstal,Prislistetillæg!$A$4:$C$61,3,FALSE)/VLOOKUP(Produktionsår,Prislistetillæg!$A$5:$C$61,3,FALSE))</f>
        <v>158.58774059346422</v>
      </c>
    </row>
    <row r="24" spans="1:11" ht="12.75" customHeight="1" x14ac:dyDescent="0.3"/>
    <row r="25" spans="1:11" ht="12.75" customHeight="1" x14ac:dyDescent="0.3"/>
    <row r="26" spans="1:11" ht="12.75" customHeight="1" x14ac:dyDescent="0.3">
      <c r="A26" t="s">
        <v>50</v>
      </c>
    </row>
    <row r="27" spans="1:11" x14ac:dyDescent="0.3">
      <c r="A27" t="s">
        <v>51</v>
      </c>
    </row>
  </sheetData>
  <mergeCells count="19">
    <mergeCell ref="C23:H23"/>
    <mergeCell ref="C20:H20"/>
    <mergeCell ref="C21:H21"/>
    <mergeCell ref="C22:H22"/>
    <mergeCell ref="C11:H11"/>
    <mergeCell ref="C12:H12"/>
    <mergeCell ref="C13:H13"/>
    <mergeCell ref="C14:H14"/>
    <mergeCell ref="C15:H15"/>
    <mergeCell ref="C16:H16"/>
    <mergeCell ref="C17:H17"/>
    <mergeCell ref="C18:H18"/>
    <mergeCell ref="C19:H19"/>
    <mergeCell ref="C10:H10"/>
    <mergeCell ref="A1:K1"/>
    <mergeCell ref="A6:B6"/>
    <mergeCell ref="D6:E6"/>
    <mergeCell ref="G6:I6"/>
    <mergeCell ref="C9:H9"/>
  </mergeCell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42">
    <tabColor theme="9" tint="-0.249977111117893"/>
  </sheetPr>
  <dimension ref="A1:K30"/>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53">
        <f>'Samle ark'!B39</f>
        <v>3.5</v>
      </c>
      <c r="D6" s="117" t="s">
        <v>26</v>
      </c>
      <c r="E6" s="118"/>
      <c r="F6" s="53">
        <f>'Samle ark'!C39</f>
        <v>0.5</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44.607499999999995</v>
      </c>
      <c r="K11" s="40">
        <f>J11*(VLOOKUP(OpdateretÅrstal,Prislistetillæg!$A$4:$C$61,3,FALSE)/VLOOKUP(Produktionsår,Prislistetillæg!$A$5:$C$61,3,FALSE))</f>
        <v>72.985601689899056</v>
      </c>
    </row>
    <row r="12" spans="1:11" ht="24.75" customHeight="1" x14ac:dyDescent="0.3">
      <c r="B12" s="18" t="s">
        <v>36</v>
      </c>
      <c r="C12" s="125" t="s">
        <v>37</v>
      </c>
      <c r="D12" s="125"/>
      <c r="E12" s="125"/>
      <c r="F12" s="125"/>
      <c r="G12" s="125"/>
      <c r="H12" s="125"/>
      <c r="I12" s="20">
        <v>7.33</v>
      </c>
      <c r="J12" s="29">
        <f>($C$6*$F$6)*I12</f>
        <v>12.827500000000001</v>
      </c>
      <c r="K12" s="40">
        <f>J12*(VLOOKUP(OpdateretÅrstal,Prislistetillæg!$A$4:$C$61,3,FALSE)/VLOOKUP(Produktionsår,Prislistetillæg!$A$5:$C$61,3,FALSE))</f>
        <v>20.988013353745007</v>
      </c>
    </row>
    <row r="13" spans="1:11" x14ac:dyDescent="0.3">
      <c r="B13" s="18" t="s">
        <v>38</v>
      </c>
      <c r="C13" s="125" t="s">
        <v>39</v>
      </c>
      <c r="D13" s="125"/>
      <c r="E13" s="125"/>
      <c r="F13" s="125"/>
      <c r="G13" s="125"/>
      <c r="H13" s="125"/>
      <c r="I13" s="20">
        <v>12.79</v>
      </c>
      <c r="J13" s="30">
        <f>($C$6*$F$6)*2*I13</f>
        <v>44.765000000000001</v>
      </c>
      <c r="K13" s="40">
        <f>J13*(VLOOKUP(OpdateretÅrstal,Prislistetillæg!$A$4:$C$61,3,FALSE)/VLOOKUP(Produktionsår,Prislistetillæg!$A$5:$C$61,3,FALSE))</f>
        <v>73.243298988921865</v>
      </c>
    </row>
    <row r="14" spans="1:11" ht="26.25" customHeight="1" x14ac:dyDescent="0.3">
      <c r="B14" s="18" t="s">
        <v>40</v>
      </c>
      <c r="C14" s="125" t="s">
        <v>41</v>
      </c>
      <c r="D14" s="125"/>
      <c r="E14" s="125"/>
      <c r="F14" s="125"/>
      <c r="G14" s="125"/>
      <c r="H14" s="125"/>
      <c r="I14" s="20">
        <v>9.36</v>
      </c>
      <c r="J14" s="30">
        <f>($C$6*$F$6)*2*I14</f>
        <v>32.76</v>
      </c>
      <c r="K14" s="40">
        <f>J14*(VLOOKUP(OpdateretÅrstal,Prislistetillæg!$A$4:$C$61,3,FALSE)/VLOOKUP(Produktionsår,Prislistetillæg!$A$5:$C$61,3,FALSE))</f>
        <v>53.601038196740312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102.375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17.594999999999999</v>
      </c>
      <c r="K19" s="40">
        <f>J19*(VLOOKUP(OpdateretÅrstal,Prislistetillæg!$A$4:$C$61,3,FALSE)/VLOOKUP(Produktionsår,Prislistetillæg!$A$5:$C$61,3,FALSE))</f>
        <v>28.788469690831679</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611.83000000000004</v>
      </c>
      <c r="K21" s="38">
        <f>J21*(VLOOKUP(OpdateretÅrstal,Prislistetillæg!$A$4:$C$61,3,FALSE)/VLOOKUP(Produktionsår,Prislistetillæg!$A$5:$C$61,3,FALSE))</f>
        <v>1001.0599267372293</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349.61714285714288</v>
      </c>
      <c r="K23" s="39">
        <f>J23*(VLOOKUP(OpdateretÅrstal,Prislistetillæg!$A$4:$C$61,3,FALSE)/VLOOKUP(Produktionsår,Prislistetillæg!$A$5:$C$61,3,FALSE))</f>
        <v>572.03424384984521</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43">
    <tabColor theme="9" tint="-0.249977111117893"/>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53">
        <f>'Samle ark'!B40</f>
        <v>3.5</v>
      </c>
      <c r="D6" s="117" t="s">
        <v>26</v>
      </c>
      <c r="E6" s="118"/>
      <c r="F6" s="53">
        <f>'Samle ark'!C40</f>
        <v>1</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89.214999999999989</v>
      </c>
      <c r="K11" s="40">
        <f>J11*(VLOOKUP(OpdateretÅrstal,Prislistetillæg!$A$4:$C$61,3,FALSE)/VLOOKUP(Produktionsår,Prislistetillæg!$A$5:$C$61,3,FALSE))</f>
        <v>145.97120337979811</v>
      </c>
    </row>
    <row r="12" spans="1:11" ht="24.75" customHeight="1" x14ac:dyDescent="0.3">
      <c r="B12" s="18" t="s">
        <v>36</v>
      </c>
      <c r="C12" s="125" t="s">
        <v>37</v>
      </c>
      <c r="D12" s="125"/>
      <c r="E12" s="125"/>
      <c r="F12" s="125"/>
      <c r="G12" s="125"/>
      <c r="H12" s="125"/>
      <c r="I12" s="20">
        <v>7.33</v>
      </c>
      <c r="J12" s="29">
        <f>($C$6*$F$6)*I12</f>
        <v>25.655000000000001</v>
      </c>
      <c r="K12" s="40">
        <f>J12*(VLOOKUP(OpdateretÅrstal,Prislistetillæg!$A$4:$C$61,3,FALSE)/VLOOKUP(Produktionsår,Prislistetillæg!$A$5:$C$61,3,FALSE))</f>
        <v>41.976026707490014</v>
      </c>
    </row>
    <row r="13" spans="1:11" x14ac:dyDescent="0.3">
      <c r="B13" s="18" t="s">
        <v>38</v>
      </c>
      <c r="C13" s="125" t="s">
        <v>39</v>
      </c>
      <c r="D13" s="125"/>
      <c r="E13" s="125"/>
      <c r="F13" s="125"/>
      <c r="G13" s="125"/>
      <c r="H13" s="125"/>
      <c r="I13" s="20">
        <v>12.79</v>
      </c>
      <c r="J13" s="30">
        <f>($C$6*$F$6)*2*I13</f>
        <v>89.53</v>
      </c>
      <c r="K13" s="40">
        <f>J13*(VLOOKUP(OpdateretÅrstal,Prislistetillæg!$A$4:$C$61,3,FALSE)/VLOOKUP(Produktionsår,Prislistetillæg!$A$5:$C$61,3,FALSE))</f>
        <v>146.48659797784373</v>
      </c>
    </row>
    <row r="14" spans="1:11" ht="25.5" customHeight="1" x14ac:dyDescent="0.3">
      <c r="B14" s="18" t="s">
        <v>40</v>
      </c>
      <c r="C14" s="125" t="s">
        <v>41</v>
      </c>
      <c r="D14" s="125"/>
      <c r="E14" s="125"/>
      <c r="F14" s="125"/>
      <c r="G14" s="125"/>
      <c r="H14" s="125"/>
      <c r="I14" s="20">
        <v>9.36</v>
      </c>
      <c r="J14" s="30">
        <f>($C$6*$F$6)*2*I14</f>
        <v>65.52</v>
      </c>
      <c r="K14" s="40">
        <f>J14*(VLOOKUP(OpdateretÅrstal,Prislistetillæg!$A$4:$C$61,3,FALSE)/VLOOKUP(Produktionsår,Prislistetillæg!$A$5:$C$61,3,FALSE))</f>
        <v>107.20207639348062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125.125</v>
      </c>
      <c r="K18" s="40" t="e">
        <f>J18*(VLOOKUP(YEAR('Samle ark'!$O$1),Prislistetillæg!$A$4:$C$61,3,FALSE)/VLOOKUP($D$3,Prislistetillæg!$A$5:$C$61,3,FALSE))</f>
        <v>#N/A</v>
      </c>
    </row>
    <row r="19" spans="1:11" ht="26.25" customHeight="1" x14ac:dyDescent="0.3">
      <c r="B19" s="18" t="s">
        <v>46</v>
      </c>
      <c r="C19" s="129" t="s">
        <v>47</v>
      </c>
      <c r="D19" s="129"/>
      <c r="E19" s="129"/>
      <c r="F19" s="129"/>
      <c r="G19" s="129"/>
      <c r="H19" s="129"/>
      <c r="I19" s="20">
        <v>3.91</v>
      </c>
      <c r="J19" s="41">
        <f>((2*F6)+C6)*I19</f>
        <v>21.505000000000003</v>
      </c>
      <c r="K19" s="40">
        <f>J19*(VLOOKUP(OpdateretÅrstal,Prislistetillæg!$A$4:$C$61,3,FALSE)/VLOOKUP(Produktionsår,Prislistetillæg!$A$5:$C$61,3,FALSE))</f>
        <v>35.185907399905389</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773.44999999999993</v>
      </c>
      <c r="K21" s="38">
        <f>J21*(VLOOKUP(OpdateretÅrstal,Prislistetillæg!$A$4:$C$61,3,FALSE)/VLOOKUP(Produktionsår,Prislistetillæg!$A$5:$C$61,3,FALSE))</f>
        <v>1265.4982598677898</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220.98571428571427</v>
      </c>
      <c r="K23" s="39">
        <f>J23*(VLOOKUP(OpdateretÅrstal,Prislistetillæg!$A$4:$C$61,3,FALSE)/VLOOKUP(Produktionsår,Prislistetillæg!$A$5:$C$61,3,FALSE))</f>
        <v>361.57093139079706</v>
      </c>
    </row>
    <row r="25" spans="1:11" x14ac:dyDescent="0.3">
      <c r="A25" t="s">
        <v>50</v>
      </c>
    </row>
    <row r="26" spans="1:1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44">
    <tabColor theme="9" tint="-0.249977111117893"/>
  </sheetPr>
  <dimension ref="A1:K30"/>
  <sheetViews>
    <sheetView workbookViewId="0">
      <selection sqref="A1:K1"/>
    </sheetView>
  </sheetViews>
  <sheetFormatPr defaultRowHeight="13.5" x14ac:dyDescent="0.3"/>
  <cols>
    <col min="9" max="9" width="9.4609375" bestFit="1" customWidth="1"/>
    <col min="10" max="11" width="13.23046875" bestFit="1"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53">
        <f>'Samle ark'!B41</f>
        <v>3.5</v>
      </c>
      <c r="D6" s="117" t="s">
        <v>26</v>
      </c>
      <c r="E6" s="118"/>
      <c r="F6" s="53">
        <f>'Samle ark'!C41</f>
        <v>1.5</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133.82249999999999</v>
      </c>
      <c r="K11" s="40">
        <f>J11*(VLOOKUP(OpdateretÅrstal,Prislistetillæg!$A$4:$C$61,3,FALSE)/VLOOKUP(Produktionsår,Prislistetillæg!$A$5:$C$61,3,FALSE))</f>
        <v>218.9568050696972</v>
      </c>
    </row>
    <row r="12" spans="1:11" ht="25.5" customHeight="1" x14ac:dyDescent="0.3">
      <c r="B12" s="18" t="s">
        <v>36</v>
      </c>
      <c r="C12" s="125" t="s">
        <v>37</v>
      </c>
      <c r="D12" s="125"/>
      <c r="E12" s="125"/>
      <c r="F12" s="125"/>
      <c r="G12" s="125"/>
      <c r="H12" s="125"/>
      <c r="I12" s="20">
        <v>7.33</v>
      </c>
      <c r="J12" s="29">
        <f>($C$6*$F$6)*I12</f>
        <v>38.482500000000002</v>
      </c>
      <c r="K12" s="40">
        <f>J12*(VLOOKUP(OpdateretÅrstal,Prislistetillæg!$A$4:$C$61,3,FALSE)/VLOOKUP(Produktionsår,Prislistetillæg!$A$5:$C$61,3,FALSE))</f>
        <v>62.964040061235018</v>
      </c>
    </row>
    <row r="13" spans="1:11" x14ac:dyDescent="0.3">
      <c r="B13" s="18" t="s">
        <v>38</v>
      </c>
      <c r="C13" s="125" t="s">
        <v>39</v>
      </c>
      <c r="D13" s="125"/>
      <c r="E13" s="125"/>
      <c r="F13" s="125"/>
      <c r="G13" s="125"/>
      <c r="H13" s="125"/>
      <c r="I13" s="20">
        <v>12.79</v>
      </c>
      <c r="J13" s="30">
        <f>($C$6*$F$6)*2*I13</f>
        <v>134.29499999999999</v>
      </c>
      <c r="K13" s="40">
        <f>J13*(VLOOKUP(OpdateretÅrstal,Prislistetillæg!$A$4:$C$61,3,FALSE)/VLOOKUP(Produktionsår,Prislistetillæg!$A$5:$C$61,3,FALSE))</f>
        <v>219.72989696676555</v>
      </c>
    </row>
    <row r="14" spans="1:11" ht="25.5" customHeight="1" x14ac:dyDescent="0.3">
      <c r="B14" s="18" t="s">
        <v>40</v>
      </c>
      <c r="C14" s="125" t="s">
        <v>41</v>
      </c>
      <c r="D14" s="125"/>
      <c r="E14" s="125"/>
      <c r="F14" s="125"/>
      <c r="G14" s="125"/>
      <c r="H14" s="125"/>
      <c r="I14" s="20">
        <v>9.36</v>
      </c>
      <c r="J14" s="30">
        <f>($C$6*$F$6)*2*I14</f>
        <v>98.28</v>
      </c>
      <c r="K14" s="40">
        <f>J14*(VLOOKUP(OpdateretÅrstal,Prislistetillæg!$A$4:$C$61,3,FALSE)/VLOOKUP(Produktionsår,Prislistetillæg!$A$5:$C$61,3,FALSE))</f>
        <v>160.80311459022096</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4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41">
        <f>((2*F6)+C6)*I18</f>
        <v>147.875</v>
      </c>
      <c r="K18" s="40" t="e">
        <f>J18*(VLOOKUP(YEAR('Samle ark'!$O$1),Prislistetillæg!$A$4:$C$61,3,FALSE)/VLOOKUP($D$3,Prislistetillæg!$A$5:$C$61,3,FALSE))</f>
        <v>#N/A</v>
      </c>
    </row>
    <row r="19" spans="1:11" ht="12.75" customHeight="1" x14ac:dyDescent="0.3">
      <c r="B19" s="18" t="s">
        <v>46</v>
      </c>
      <c r="C19" s="130" t="s">
        <v>47</v>
      </c>
      <c r="D19" s="131"/>
      <c r="E19" s="131"/>
      <c r="F19" s="131"/>
      <c r="G19" s="131"/>
      <c r="H19" s="132"/>
      <c r="I19" s="51">
        <v>3.91</v>
      </c>
      <c r="J19" s="50">
        <f>((2*F6)+C6)*I19</f>
        <v>25.414999999999999</v>
      </c>
      <c r="K19" s="40">
        <f>J19*(VLOOKUP(OpdateretÅrstal,Prislistetillæg!$A$4:$C$61,3,FALSE)/VLOOKUP(Produktionsår,Prislistetillæg!$A$5:$C$61,3,FALSE))</f>
        <v>41.583345108979096</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SUM(J11:J17)</f>
        <v>761.78</v>
      </c>
      <c r="K21" s="38">
        <f>J21*(VLOOKUP(OpdateretÅrstal,Prislistetillæg!$A$4:$C$61,3,FALSE)/VLOOKUP(Produktionsår,Prislistetillæg!$A$5:$C$61,3,FALSE))</f>
        <v>1246.4041171401964</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145.10095238095238</v>
      </c>
      <c r="K23" s="39">
        <f>J23*(VLOOKUP(OpdateretÅrstal,Prislistetillæg!$A$4:$C$61,3,FALSE)/VLOOKUP(Produktionsår,Prislistetillæg!$A$5:$C$61,3,FALSE))</f>
        <v>237.41030802670409</v>
      </c>
    </row>
    <row r="25" spans="1:11" x14ac:dyDescent="0.3">
      <c r="A25" t="s">
        <v>50</v>
      </c>
    </row>
    <row r="26" spans="1:11" x14ac:dyDescent="0.3">
      <c r="A26" t="s">
        <v>60</v>
      </c>
    </row>
    <row r="27" spans="1:11" x14ac:dyDescent="0.3">
      <c r="A27" t="s">
        <v>51</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45">
    <tabColor theme="9" tint="-0.249977111117893"/>
  </sheetPr>
  <dimension ref="A1:K30"/>
  <sheetViews>
    <sheetView workbookViewId="0">
      <selection activeCell="M19" sqref="M19"/>
    </sheetView>
  </sheetViews>
  <sheetFormatPr defaultRowHeight="13.5" x14ac:dyDescent="0.3"/>
  <cols>
    <col min="9" max="9" width="10.4609375" bestFit="1" customWidth="1"/>
    <col min="10" max="11" width="13.23046875" bestFit="1"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53">
        <f>'Samle ark'!B42</f>
        <v>3.5</v>
      </c>
      <c r="D6" s="117" t="s">
        <v>26</v>
      </c>
      <c r="E6" s="118"/>
      <c r="F6" s="53">
        <f>'Samle ark'!C42</f>
        <v>2</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178.42999999999998</v>
      </c>
      <c r="K11" s="40">
        <f>J11*(VLOOKUP(OpdateretÅrstal,Prislistetillæg!$A$4:$C$61,3,FALSE)/VLOOKUP(Produktionsår,Prislistetillæg!$A$5:$C$61,3,FALSE))</f>
        <v>291.94240675959622</v>
      </c>
    </row>
    <row r="12" spans="1:11" ht="24.75" customHeight="1" x14ac:dyDescent="0.3">
      <c r="B12" s="18" t="s">
        <v>36</v>
      </c>
      <c r="C12" s="125" t="s">
        <v>37</v>
      </c>
      <c r="D12" s="125"/>
      <c r="E12" s="125"/>
      <c r="F12" s="125"/>
      <c r="G12" s="125"/>
      <c r="H12" s="125"/>
      <c r="I12" s="20">
        <v>7.33</v>
      </c>
      <c r="J12" s="29">
        <f>($C$6*$F$6)*I12</f>
        <v>51.31</v>
      </c>
      <c r="K12" s="40">
        <f>J12*(VLOOKUP(OpdateretÅrstal,Prislistetillæg!$A$4:$C$61,3,FALSE)/VLOOKUP(Produktionsår,Prislistetillæg!$A$5:$C$61,3,FALSE))</f>
        <v>83.952053414980028</v>
      </c>
    </row>
    <row r="13" spans="1:11" x14ac:dyDescent="0.3">
      <c r="B13" s="18" t="s">
        <v>38</v>
      </c>
      <c r="C13" s="125" t="s">
        <v>39</v>
      </c>
      <c r="D13" s="125"/>
      <c r="E13" s="125"/>
      <c r="F13" s="125"/>
      <c r="G13" s="125"/>
      <c r="H13" s="125"/>
      <c r="I13" s="20">
        <v>12.79</v>
      </c>
      <c r="J13" s="30">
        <f>($C$6*$F$6)*2*I13</f>
        <v>179.06</v>
      </c>
      <c r="K13" s="40">
        <f>J13*(VLOOKUP(OpdateretÅrstal,Prislistetillæg!$A$4:$C$61,3,FALSE)/VLOOKUP(Produktionsår,Prislistetillæg!$A$5:$C$61,3,FALSE))</f>
        <v>292.97319595568746</v>
      </c>
    </row>
    <row r="14" spans="1:11" ht="26.25" customHeight="1" x14ac:dyDescent="0.3">
      <c r="B14" s="18" t="s">
        <v>40</v>
      </c>
      <c r="C14" s="125" t="s">
        <v>41</v>
      </c>
      <c r="D14" s="125"/>
      <c r="E14" s="125"/>
      <c r="F14" s="125"/>
      <c r="G14" s="125"/>
      <c r="H14" s="125"/>
      <c r="I14" s="20">
        <v>9.36</v>
      </c>
      <c r="J14" s="30">
        <f>($C$6*$F$6)*2*I14</f>
        <v>131.04</v>
      </c>
      <c r="K14" s="40">
        <f>J14*(VLOOKUP(OpdateretÅrstal,Prislistetillæg!$A$4:$C$61,3,FALSE)/VLOOKUP(Produktionsår,Prislistetillæg!$A$5:$C$61,3,FALSE))</f>
        <v>214.40415278696125</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4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41">
        <f>((2*F6)+C6)*I18</f>
        <v>170.625</v>
      </c>
      <c r="K18" s="40" t="e">
        <f>J18*(VLOOKUP(YEAR('Samle ark'!$O$1),Prislistetillæg!$A$4:$C$61,3,FALSE)/VLOOKUP($D$3,Prislistetillæg!$A$5:$C$61,3,FALSE))</f>
        <v>#N/A</v>
      </c>
    </row>
    <row r="19" spans="1:11" ht="12.75" customHeight="1" x14ac:dyDescent="0.3">
      <c r="B19" s="18" t="s">
        <v>46</v>
      </c>
      <c r="C19" s="130" t="s">
        <v>47</v>
      </c>
      <c r="D19" s="131"/>
      <c r="E19" s="131"/>
      <c r="F19" s="131"/>
      <c r="G19" s="131"/>
      <c r="H19" s="132"/>
      <c r="I19" s="51">
        <v>3.91</v>
      </c>
      <c r="J19" s="50">
        <f>((2*F6)+C6)*I19</f>
        <v>29.325000000000003</v>
      </c>
      <c r="K19" s="40">
        <f>J19*(VLOOKUP(OpdateretÅrstal,Prislistetillæg!$A$4:$C$61,3,FALSE)/VLOOKUP(Produktionsår,Prislistetillæg!$A$5:$C$61,3,FALSE))</f>
        <v>47.980782818052802</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SUM(J11:J17)</f>
        <v>896.73999999999978</v>
      </c>
      <c r="K21" s="38">
        <f>J21*(VLOOKUP(OpdateretÅrstal,Prislistetillæg!$A$4:$C$61,3,FALSE)/VLOOKUP(Produktionsår,Prislistetillæg!$A$5:$C$61,3,FALSE))</f>
        <v>1467.2220693695024</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128.10571428571424</v>
      </c>
      <c r="K23" s="39">
        <f>J23*(VLOOKUP(OpdateretÅrstal,Prislistetillæg!$A$4:$C$61,3,FALSE)/VLOOKUP(Produktionsår,Prislistetillæg!$A$5:$C$61,3,FALSE))</f>
        <v>209.60315276707175</v>
      </c>
    </row>
    <row r="24" spans="1:11" ht="12.75" customHeight="1" x14ac:dyDescent="0.3"/>
    <row r="25" spans="1:11" ht="12.75" customHeight="1" x14ac:dyDescent="0.3">
      <c r="A25" t="s">
        <v>50</v>
      </c>
    </row>
    <row r="26" spans="1:11" ht="12.75" customHeight="1" x14ac:dyDescent="0.3">
      <c r="A26" t="s">
        <v>60</v>
      </c>
    </row>
    <row r="27" spans="1:11" x14ac:dyDescent="0.3">
      <c r="A27" t="s">
        <v>51</v>
      </c>
    </row>
    <row r="29" spans="1:11" x14ac:dyDescent="0.3">
      <c r="A29" t="s">
        <v>69</v>
      </c>
      <c r="D29" t="s">
        <v>70</v>
      </c>
    </row>
    <row r="30" spans="1:11" x14ac:dyDescent="0.3">
      <c r="A30" t="s">
        <v>61</v>
      </c>
    </row>
  </sheetData>
  <mergeCells count="19">
    <mergeCell ref="C23:H23"/>
    <mergeCell ref="C20:H20"/>
    <mergeCell ref="C21:H21"/>
    <mergeCell ref="C22:H22"/>
    <mergeCell ref="C11:H11"/>
    <mergeCell ref="C12:H12"/>
    <mergeCell ref="C13:H13"/>
    <mergeCell ref="C14:H14"/>
    <mergeCell ref="C15:H15"/>
    <mergeCell ref="C16:H16"/>
    <mergeCell ref="C17:H17"/>
    <mergeCell ref="C19:H19"/>
    <mergeCell ref="C18:H18"/>
    <mergeCell ref="C10:H10"/>
    <mergeCell ref="A1:K1"/>
    <mergeCell ref="A6:B6"/>
    <mergeCell ref="D6:E6"/>
    <mergeCell ref="G6:I6"/>
    <mergeCell ref="C9:H9"/>
  </mergeCell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46">
    <tabColor theme="9" tint="-0.249977111117893"/>
  </sheetPr>
  <dimension ref="A1:K30"/>
  <sheetViews>
    <sheetView workbookViewId="0">
      <selection activeCell="M19" sqref="M19"/>
    </sheetView>
  </sheetViews>
  <sheetFormatPr defaultRowHeight="13.5" x14ac:dyDescent="0.3"/>
  <cols>
    <col min="9" max="10" width="10.4609375" customWidth="1"/>
    <col min="11" max="11" width="12"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53">
        <f>'Samle ark'!B44</f>
        <v>10</v>
      </c>
      <c r="D6" s="117" t="s">
        <v>26</v>
      </c>
      <c r="E6" s="118"/>
      <c r="F6" s="53">
        <f>'Samle ark'!C44</f>
        <v>0.5</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127.44999999999999</v>
      </c>
      <c r="K11" s="40">
        <f>J11*(VLOOKUP(OpdateretÅrstal,Prislistetillæg!$A$4:$C$61,3,FALSE)/VLOOKUP(Produktionsår,Prislistetillæg!$A$5:$C$61,3,FALSE))</f>
        <v>208.53029054256876</v>
      </c>
    </row>
    <row r="12" spans="1:11" ht="24.75" customHeight="1" x14ac:dyDescent="0.3">
      <c r="B12" s="18" t="s">
        <v>36</v>
      </c>
      <c r="C12" s="125" t="s">
        <v>37</v>
      </c>
      <c r="D12" s="125"/>
      <c r="E12" s="125"/>
      <c r="F12" s="125"/>
      <c r="G12" s="125"/>
      <c r="H12" s="125"/>
      <c r="I12" s="20">
        <v>7.33</v>
      </c>
      <c r="J12" s="29">
        <f>($C$6*$F$6)*I12</f>
        <v>36.65</v>
      </c>
      <c r="K12" s="40">
        <f>J12*(VLOOKUP(OpdateretÅrstal,Prislistetillæg!$A$4:$C$61,3,FALSE)/VLOOKUP(Produktionsår,Prislistetillæg!$A$5:$C$61,3,FALSE))</f>
        <v>59.965752439271441</v>
      </c>
    </row>
    <row r="13" spans="1:11" x14ac:dyDescent="0.3">
      <c r="B13" s="18" t="s">
        <v>38</v>
      </c>
      <c r="C13" s="125" t="s">
        <v>39</v>
      </c>
      <c r="D13" s="125"/>
      <c r="E13" s="125"/>
      <c r="F13" s="125"/>
      <c r="G13" s="125"/>
      <c r="H13" s="125"/>
      <c r="I13" s="20">
        <v>12.79</v>
      </c>
      <c r="J13" s="30">
        <f>($C$6*$F$6)*2*I13</f>
        <v>127.89999999999999</v>
      </c>
      <c r="K13" s="40">
        <f>J13*(VLOOKUP(OpdateretÅrstal,Prislistetillæg!$A$4:$C$61,3,FALSE)/VLOOKUP(Produktionsår,Prislistetillæg!$A$5:$C$61,3,FALSE))</f>
        <v>209.26656853977673</v>
      </c>
    </row>
    <row r="14" spans="1:11" ht="26.25" customHeight="1" x14ac:dyDescent="0.3">
      <c r="B14" s="18" t="s">
        <v>40</v>
      </c>
      <c r="C14" s="125" t="s">
        <v>41</v>
      </c>
      <c r="D14" s="125"/>
      <c r="E14" s="125"/>
      <c r="F14" s="125"/>
      <c r="G14" s="125"/>
      <c r="H14" s="125"/>
      <c r="I14" s="20">
        <v>9.36</v>
      </c>
      <c r="J14" s="30">
        <f>($C$6*$F$6)*2*I14</f>
        <v>93.6</v>
      </c>
      <c r="K14" s="40">
        <f>J14*(VLOOKUP(OpdateretÅrstal,Prislistetillæg!$A$4:$C$61,3,FALSE)/VLOOKUP(Produktionsår,Prislistetillæg!$A$5:$C$61,3,FALSE))</f>
        <v>153.14582341925802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250.25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43.010000000000005</v>
      </c>
      <c r="K19" s="40">
        <f>J19*(VLOOKUP(OpdateretÅrstal,Prislistetillæg!$A$4:$C$61,3,FALSE)/VLOOKUP(Produktionsår,Prislistetillæg!$A$5:$C$61,3,FALSE))</f>
        <v>70.371814799810778</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1496.22</v>
      </c>
      <c r="K21" s="38">
        <f>J21*(VLOOKUP(OpdateretÅrstal,Prislistetillæg!$A$4:$C$61,3,FALSE)/VLOOKUP(Produktionsår,Prislistetillæg!$A$5:$C$61,3,FALSE))</f>
        <v>2448.075255516691</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299.24400000000003</v>
      </c>
      <c r="K23" s="39">
        <f>J23*(VLOOKUP(OpdateretÅrstal,Prislistetillæg!$A$4:$C$61,3,FALSE)/VLOOKUP(Produktionsår,Prislistetillæg!$A$5:$C$61,3,FALSE))</f>
        <v>489.6150511033382</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10:H10"/>
    <mergeCell ref="A1:K1"/>
    <mergeCell ref="A6:B6"/>
    <mergeCell ref="D6:E6"/>
    <mergeCell ref="G6:I6"/>
    <mergeCell ref="C9:H9"/>
    <mergeCell ref="C11:H11"/>
    <mergeCell ref="C12:H12"/>
    <mergeCell ref="C13:H13"/>
    <mergeCell ref="C14:H14"/>
    <mergeCell ref="C15:H15"/>
    <mergeCell ref="C16:H16"/>
    <mergeCell ref="C17:H17"/>
    <mergeCell ref="C19:H19"/>
    <mergeCell ref="C18:H18"/>
    <mergeCell ref="C23:H23"/>
    <mergeCell ref="C20:H20"/>
    <mergeCell ref="C21:H21"/>
    <mergeCell ref="C22:H22"/>
  </mergeCell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47">
    <tabColor theme="9" tint="-0.249977111117893"/>
  </sheetPr>
  <dimension ref="A1:K30"/>
  <sheetViews>
    <sheetView workbookViewId="0">
      <selection activeCell="M19" sqref="M19"/>
    </sheetView>
  </sheetViews>
  <sheetFormatPr defaultRowHeight="13.5" x14ac:dyDescent="0.3"/>
  <cols>
    <col min="9" max="9" width="10.4609375" customWidth="1"/>
    <col min="10" max="10" width="12.15234375" bestFit="1" customWidth="1"/>
    <col min="11" max="11" width="12"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53">
        <f>'Samle ark'!B45</f>
        <v>10</v>
      </c>
      <c r="D6" s="117" t="s">
        <v>26</v>
      </c>
      <c r="E6" s="118"/>
      <c r="F6" s="53">
        <f>'Samle ark'!C45</f>
        <v>1</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254.89999999999998</v>
      </c>
      <c r="K11" s="40">
        <f>J11*(VLOOKUP(OpdateretÅrstal,Prislistetillæg!$A$4:$C$61,3,FALSE)/VLOOKUP(Produktionsår,Prislistetillæg!$A$5:$C$61,3,FALSE))</f>
        <v>417.06058108513753</v>
      </c>
    </row>
    <row r="12" spans="1:11" ht="24.75" customHeight="1" x14ac:dyDescent="0.3">
      <c r="B12" s="18" t="s">
        <v>36</v>
      </c>
      <c r="C12" s="125" t="s">
        <v>37</v>
      </c>
      <c r="D12" s="125"/>
      <c r="E12" s="125"/>
      <c r="F12" s="125"/>
      <c r="G12" s="125"/>
      <c r="H12" s="125"/>
      <c r="I12" s="20">
        <v>7.33</v>
      </c>
      <c r="J12" s="29">
        <f>($C$6*$F$6)*I12</f>
        <v>73.3</v>
      </c>
      <c r="K12" s="40">
        <f>J12*(VLOOKUP(OpdateretÅrstal,Prislistetillæg!$A$4:$C$61,3,FALSE)/VLOOKUP(Produktionsår,Prislistetillæg!$A$5:$C$61,3,FALSE))</f>
        <v>119.93150487854288</v>
      </c>
    </row>
    <row r="13" spans="1:11" x14ac:dyDescent="0.3">
      <c r="B13" s="18" t="s">
        <v>38</v>
      </c>
      <c r="C13" s="125" t="s">
        <v>39</v>
      </c>
      <c r="D13" s="125"/>
      <c r="E13" s="125"/>
      <c r="F13" s="125"/>
      <c r="G13" s="125"/>
      <c r="H13" s="125"/>
      <c r="I13" s="20">
        <v>12.79</v>
      </c>
      <c r="J13" s="30">
        <f>($C$6*$F$6)*2*I13</f>
        <v>255.79999999999998</v>
      </c>
      <c r="K13" s="40">
        <f>J13*(VLOOKUP(OpdateretÅrstal,Prislistetillæg!$A$4:$C$61,3,FALSE)/VLOOKUP(Produktionsår,Prislistetillæg!$A$5:$C$61,3,FALSE))</f>
        <v>418.53313707955346</v>
      </c>
    </row>
    <row r="14" spans="1:11" ht="26.25" customHeight="1" x14ac:dyDescent="0.3">
      <c r="B14" s="18" t="s">
        <v>40</v>
      </c>
      <c r="C14" s="125" t="s">
        <v>41</v>
      </c>
      <c r="D14" s="125"/>
      <c r="E14" s="125"/>
      <c r="F14" s="125"/>
      <c r="G14" s="125"/>
      <c r="H14" s="125"/>
      <c r="I14" s="20">
        <v>9.36</v>
      </c>
      <c r="J14" s="30">
        <f>($C$6*$F$6)*2*I14</f>
        <v>187.2</v>
      </c>
      <c r="K14" s="40">
        <f>J14*(VLOOKUP(OpdateretÅrstal,Prislistetillæg!$A$4:$C$61,3,FALSE)/VLOOKUP(Produktionsår,Prislistetillæg!$A$5:$C$61,3,FALSE))</f>
        <v>306.29164683851604</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273</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46.92</v>
      </c>
      <c r="K19" s="40">
        <f>J19*(VLOOKUP(OpdateretÅrstal,Prislistetillæg!$A$4:$C$61,3,FALSE)/VLOOKUP(Produktionsår,Prislistetillæg!$A$5:$C$61,3,FALSE))</f>
        <v>76.769252508884477</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1908.48</v>
      </c>
      <c r="K21" s="38">
        <f>J21*(VLOOKUP(OpdateretÅrstal,Prislistetillæg!$A$4:$C$61,3,FALSE)/VLOOKUP(Produktionsår,Prislistetillæg!$A$5:$C$61,3,FALSE))</f>
        <v>3122.6040713588204</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190.84800000000001</v>
      </c>
      <c r="K23" s="39">
        <f>J23*(VLOOKUP(OpdateretÅrstal,Prislistetillæg!$A$4:$C$61,3,FALSE)/VLOOKUP(Produktionsår,Prislistetillæg!$A$5:$C$61,3,FALSE))</f>
        <v>312.26040713588208</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10:H10"/>
    <mergeCell ref="A1:K1"/>
    <mergeCell ref="A6:B6"/>
    <mergeCell ref="D6:E6"/>
    <mergeCell ref="G6:I6"/>
    <mergeCell ref="C9:H9"/>
    <mergeCell ref="C11:H11"/>
    <mergeCell ref="C12:H12"/>
    <mergeCell ref="C13:H13"/>
    <mergeCell ref="C14:H14"/>
    <mergeCell ref="C15:H15"/>
    <mergeCell ref="C16:H16"/>
    <mergeCell ref="C17:H17"/>
    <mergeCell ref="C19:H19"/>
    <mergeCell ref="C18:H18"/>
    <mergeCell ref="C23:H23"/>
    <mergeCell ref="C20:H20"/>
    <mergeCell ref="C21:H21"/>
    <mergeCell ref="C22:H22"/>
  </mergeCell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48">
    <tabColor theme="9" tint="-0.249977111117893"/>
  </sheetPr>
  <dimension ref="A1:K30"/>
  <sheetViews>
    <sheetView workbookViewId="0">
      <selection activeCell="M19" sqref="M19"/>
    </sheetView>
  </sheetViews>
  <sheetFormatPr defaultRowHeight="13.5" x14ac:dyDescent="0.3"/>
  <cols>
    <col min="9" max="9" width="9.4609375" customWidth="1"/>
    <col min="10" max="11" width="12.15234375" bestFit="1"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53">
        <f>'Samle ark'!B46</f>
        <v>10</v>
      </c>
      <c r="D6" s="117" t="s">
        <v>26</v>
      </c>
      <c r="E6" s="118"/>
      <c r="F6" s="53">
        <f>'Samle ark'!C46</f>
        <v>1.5</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382.34999999999997</v>
      </c>
      <c r="K11" s="40">
        <f>J11*(VLOOKUP(OpdateretÅrstal,Prislistetillæg!$A$4:$C$61,3,FALSE)/VLOOKUP(Produktionsår,Prislistetillæg!$A$5:$C$61,3,FALSE))</f>
        <v>625.59087162770629</v>
      </c>
    </row>
    <row r="12" spans="1:11" ht="25.5" customHeight="1" x14ac:dyDescent="0.3">
      <c r="B12" s="18" t="s">
        <v>36</v>
      </c>
      <c r="C12" s="125" t="s">
        <v>37</v>
      </c>
      <c r="D12" s="125"/>
      <c r="E12" s="125"/>
      <c r="F12" s="125"/>
      <c r="G12" s="125"/>
      <c r="H12" s="125"/>
      <c r="I12" s="20">
        <v>7.33</v>
      </c>
      <c r="J12" s="29">
        <f>($C$6*$F$6)*I12</f>
        <v>109.95</v>
      </c>
      <c r="K12" s="40">
        <f>J12*(VLOOKUP(OpdateretÅrstal,Prislistetillæg!$A$4:$C$61,3,FALSE)/VLOOKUP(Produktionsår,Prislistetillæg!$A$5:$C$61,3,FALSE))</f>
        <v>179.89725731781434</v>
      </c>
    </row>
    <row r="13" spans="1:11" x14ac:dyDescent="0.3">
      <c r="B13" s="18" t="s">
        <v>38</v>
      </c>
      <c r="C13" s="125" t="s">
        <v>39</v>
      </c>
      <c r="D13" s="125"/>
      <c r="E13" s="125"/>
      <c r="F13" s="125"/>
      <c r="G13" s="125"/>
      <c r="H13" s="125"/>
      <c r="I13" s="20">
        <v>12.79</v>
      </c>
      <c r="J13" s="30">
        <f>($C$6*$F$6)*2*I13</f>
        <v>383.7</v>
      </c>
      <c r="K13" s="40">
        <f>J13*(VLOOKUP(OpdateretÅrstal,Prislistetillæg!$A$4:$C$61,3,FALSE)/VLOOKUP(Produktionsår,Prislistetillæg!$A$5:$C$61,3,FALSE))</f>
        <v>627.79970561933021</v>
      </c>
    </row>
    <row r="14" spans="1:11" ht="26.25" customHeight="1" x14ac:dyDescent="0.3">
      <c r="B14" s="18" t="s">
        <v>40</v>
      </c>
      <c r="C14" s="125" t="s">
        <v>41</v>
      </c>
      <c r="D14" s="125"/>
      <c r="E14" s="125"/>
      <c r="F14" s="125"/>
      <c r="G14" s="125"/>
      <c r="H14" s="125"/>
      <c r="I14" s="20">
        <v>9.36</v>
      </c>
      <c r="J14" s="30">
        <f>($C$6*$F$6)*2*I14</f>
        <v>280.79999999999995</v>
      </c>
      <c r="K14" s="40">
        <f>J14*(VLOOKUP(OpdateretÅrstal,Prislistetillæg!$A$4:$C$61,3,FALSE)/VLOOKUP(Produktionsår,Prislistetillæg!$A$5:$C$61,3,FALSE))</f>
        <v>459.43747025777407</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295.75</v>
      </c>
      <c r="K18" s="40" t="e">
        <f>J18*(VLOOKUP(YEAR('Samle ark'!$O$1),Prislistetillæg!$A$4:$C$61,3,FALSE)/VLOOKUP($D$3,Prislistetillæg!$A$5:$C$61,3,FALSE))</f>
        <v>#N/A</v>
      </c>
    </row>
    <row r="19" spans="1:11" ht="26.25" customHeight="1" x14ac:dyDescent="0.3">
      <c r="B19" s="18" t="s">
        <v>46</v>
      </c>
      <c r="C19" s="129" t="s">
        <v>47</v>
      </c>
      <c r="D19" s="129"/>
      <c r="E19" s="129"/>
      <c r="F19" s="129"/>
      <c r="G19" s="129"/>
      <c r="H19" s="129"/>
      <c r="I19" s="20">
        <v>3.91</v>
      </c>
      <c r="J19" s="41">
        <f>((2*F6)+C6)*I19</f>
        <v>50.83</v>
      </c>
      <c r="K19" s="40">
        <f>J19*(VLOOKUP(OpdateretÅrstal,Prislistetillæg!$A$4:$C$61,3,FALSE)/VLOOKUP(Produktionsår,Prislistetillæg!$A$5:$C$61,3,FALSE))</f>
        <v>83.166690217958191</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2320.7399999999998</v>
      </c>
      <c r="K21" s="38">
        <f>J21*(VLOOKUP(OpdateretÅrstal,Prislistetillæg!$A$4:$C$61,3,FALSE)/VLOOKUP(Produktionsår,Prislistetillæg!$A$5:$C$61,3,FALSE))</f>
        <v>3797.1328872009494</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154.71599999999998</v>
      </c>
      <c r="K23" s="39">
        <f>J23*(VLOOKUP(OpdateretÅrstal,Prislistetillæg!$A$4:$C$61,3,FALSE)/VLOOKUP(Produktionsår,Prislistetillæg!$A$5:$C$61,3,FALSE))</f>
        <v>253.1421924800633</v>
      </c>
    </row>
    <row r="25" spans="1:11" x14ac:dyDescent="0.3">
      <c r="A25" t="s">
        <v>50</v>
      </c>
    </row>
    <row r="26" spans="1:11" x14ac:dyDescent="0.3">
      <c r="A26" t="s">
        <v>60</v>
      </c>
    </row>
    <row r="27" spans="1:11" x14ac:dyDescent="0.3">
      <c r="A27" t="s">
        <v>51</v>
      </c>
    </row>
    <row r="30" spans="1:11" x14ac:dyDescent="0.3">
      <c r="A30" t="s">
        <v>61</v>
      </c>
    </row>
  </sheetData>
  <mergeCells count="19">
    <mergeCell ref="C10:H10"/>
    <mergeCell ref="A1:K1"/>
    <mergeCell ref="A6:B6"/>
    <mergeCell ref="D6:E6"/>
    <mergeCell ref="G6:I6"/>
    <mergeCell ref="C9:H9"/>
    <mergeCell ref="C11:H11"/>
    <mergeCell ref="C12:H12"/>
    <mergeCell ref="C13:H13"/>
    <mergeCell ref="C14:H14"/>
    <mergeCell ref="C15:H15"/>
    <mergeCell ref="C16:H16"/>
    <mergeCell ref="C17:H17"/>
    <mergeCell ref="C19:H19"/>
    <mergeCell ref="C18:H18"/>
    <mergeCell ref="C23:H23"/>
    <mergeCell ref="C20:H20"/>
    <mergeCell ref="C21:H21"/>
    <mergeCell ref="C22:H2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49">
    <tabColor theme="9" tint="-0.249977111117893"/>
  </sheetPr>
  <dimension ref="A1:K30"/>
  <sheetViews>
    <sheetView workbookViewId="0">
      <selection activeCell="M19" sqref="M19"/>
    </sheetView>
  </sheetViews>
  <sheetFormatPr defaultRowHeight="13.5" x14ac:dyDescent="0.3"/>
  <cols>
    <col min="9" max="9" width="9.4609375" customWidth="1"/>
    <col min="10" max="11" width="12.15234375" customWidth="1"/>
  </cols>
  <sheetData>
    <row r="1" spans="1:11" ht="14" thickBot="1" x14ac:dyDescent="0.35">
      <c r="A1" s="142" t="s">
        <v>68</v>
      </c>
      <c r="B1" s="143"/>
      <c r="C1" s="143"/>
      <c r="D1" s="143"/>
      <c r="E1" s="143"/>
      <c r="F1" s="143"/>
      <c r="G1" s="143"/>
      <c r="H1" s="143"/>
      <c r="I1" s="143"/>
      <c r="J1" s="143"/>
      <c r="K1" s="144"/>
    </row>
    <row r="3" spans="1:11" x14ac:dyDescent="0.3">
      <c r="A3" t="s">
        <v>23</v>
      </c>
      <c r="D3" s="27">
        <v>2014</v>
      </c>
      <c r="E3" t="s">
        <v>24</v>
      </c>
    </row>
    <row r="6" spans="1:11" x14ac:dyDescent="0.3">
      <c r="A6" s="117" t="s">
        <v>25</v>
      </c>
      <c r="B6" s="118"/>
      <c r="C6" s="53">
        <f>'Samle ark'!B47</f>
        <v>10</v>
      </c>
      <c r="D6" s="117" t="s">
        <v>26</v>
      </c>
      <c r="E6" s="118"/>
      <c r="F6" s="53">
        <f>'Samle ark'!C47</f>
        <v>2</v>
      </c>
      <c r="G6" s="117" t="s">
        <v>71</v>
      </c>
      <c r="H6" s="118"/>
      <c r="I6" s="118"/>
      <c r="J6" s="26">
        <v>650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25.49</v>
      </c>
      <c r="J11" s="28">
        <f>($C$6*$F$6)*I11</f>
        <v>509.79999999999995</v>
      </c>
      <c r="K11" s="40">
        <f>J11*(VLOOKUP(OpdateretÅrstal,Prislistetillæg!$A$4:$C$61,3,FALSE)/VLOOKUP(Produktionsår,Prislistetillæg!$A$5:$C$61,3,FALSE))</f>
        <v>834.12116217027506</v>
      </c>
    </row>
    <row r="12" spans="1:11" ht="24.75" customHeight="1" x14ac:dyDescent="0.3">
      <c r="B12" s="18" t="s">
        <v>36</v>
      </c>
      <c r="C12" s="125" t="s">
        <v>37</v>
      </c>
      <c r="D12" s="125"/>
      <c r="E12" s="125"/>
      <c r="F12" s="125"/>
      <c r="G12" s="125"/>
      <c r="H12" s="125"/>
      <c r="I12" s="20">
        <v>7.33</v>
      </c>
      <c r="J12" s="29">
        <f>($C$6*$F$6)*I12</f>
        <v>146.6</v>
      </c>
      <c r="K12" s="40">
        <f>J12*(VLOOKUP(OpdateretÅrstal,Prislistetillæg!$A$4:$C$61,3,FALSE)/VLOOKUP(Produktionsår,Prislistetillæg!$A$5:$C$61,3,FALSE))</f>
        <v>239.86300975708576</v>
      </c>
    </row>
    <row r="13" spans="1:11" x14ac:dyDescent="0.3">
      <c r="B13" s="18" t="s">
        <v>38</v>
      </c>
      <c r="C13" s="125" t="s">
        <v>39</v>
      </c>
      <c r="D13" s="125"/>
      <c r="E13" s="125"/>
      <c r="F13" s="125"/>
      <c r="G13" s="125"/>
      <c r="H13" s="125"/>
      <c r="I13" s="20">
        <v>12.79</v>
      </c>
      <c r="J13" s="30">
        <f>($C$6*$F$6)*2*I13</f>
        <v>511.59999999999997</v>
      </c>
      <c r="K13" s="40">
        <f>J13*(VLOOKUP(OpdateretÅrstal,Prislistetillæg!$A$4:$C$61,3,FALSE)/VLOOKUP(Produktionsår,Prislistetillæg!$A$5:$C$61,3,FALSE))</f>
        <v>837.06627415910691</v>
      </c>
    </row>
    <row r="14" spans="1:11" ht="25.5" customHeight="1" x14ac:dyDescent="0.3">
      <c r="B14" s="18" t="s">
        <v>40</v>
      </c>
      <c r="C14" s="125" t="s">
        <v>41</v>
      </c>
      <c r="D14" s="125"/>
      <c r="E14" s="125"/>
      <c r="F14" s="125"/>
      <c r="G14" s="125"/>
      <c r="H14" s="125"/>
      <c r="I14" s="20">
        <v>9.36</v>
      </c>
      <c r="J14" s="30">
        <f>($C$6*$F$6)*2*I14</f>
        <v>374.4</v>
      </c>
      <c r="K14" s="40">
        <f>J14*(VLOOKUP(OpdateretÅrstal,Prislistetillæg!$A$4:$C$61,3,FALSE)/VLOOKUP(Produktionsår,Prislistetillæg!$A$5:$C$61,3,FALSE))</f>
        <v>612.58329367703209</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708.40000000000009</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318.5</v>
      </c>
      <c r="K18" s="40" t="e">
        <f>J18*(VLOOKUP(YEAR('Samle ark'!$O$1),Prislistetillæg!$A$4:$C$61,3,FALSE)/VLOOKUP($D$3,Prislistetillæg!$A$5:$C$61,3,FALSE))</f>
        <v>#N/A</v>
      </c>
    </row>
    <row r="19" spans="1:11" ht="24.75" customHeight="1" x14ac:dyDescent="0.3">
      <c r="B19" s="18" t="s">
        <v>46</v>
      </c>
      <c r="C19" s="129" t="s">
        <v>47</v>
      </c>
      <c r="D19" s="129"/>
      <c r="E19" s="129"/>
      <c r="F19" s="129"/>
      <c r="G19" s="129"/>
      <c r="H19" s="129"/>
      <c r="I19" s="20">
        <v>3.91</v>
      </c>
      <c r="J19" s="41">
        <f>((2*F6)+C6)*I19</f>
        <v>54.74</v>
      </c>
      <c r="K19" s="40">
        <f>J19*(VLOOKUP(OpdateretÅrstal,Prislistetillæg!$A$4:$C$61,3,FALSE)/VLOOKUP(Produktionsår,Prislistetillæg!$A$5:$C$61,3,FALSE))</f>
        <v>89.56412792703189</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2733</v>
      </c>
      <c r="K21" s="38">
        <f>J21*(VLOOKUP(OpdateretÅrstal,Prislistetillæg!$A$4:$C$61,3,FALSE)/VLOOKUP(Produktionsår,Prislistetillæg!$A$5:$C$61,3,FALSE))</f>
        <v>4471.6617030430798</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136.65</v>
      </c>
      <c r="K23" s="39">
        <f>J23*(VLOOKUP(OpdateretÅrstal,Prislistetillæg!$A$4:$C$61,3,FALSE)/VLOOKUP(Produktionsår,Prislistetillæg!$A$5:$C$61,3,FALSE))</f>
        <v>223.58308515215398</v>
      </c>
    </row>
    <row r="25" spans="1:11" x14ac:dyDescent="0.3">
      <c r="A25" t="s">
        <v>50</v>
      </c>
    </row>
    <row r="26" spans="1:11" x14ac:dyDescent="0.3">
      <c r="A26" t="s">
        <v>60</v>
      </c>
    </row>
    <row r="27" spans="1:11" x14ac:dyDescent="0.3">
      <c r="A27" t="s">
        <v>51</v>
      </c>
    </row>
    <row r="30" spans="1:11" x14ac:dyDescent="0.3">
      <c r="A30" t="s">
        <v>61</v>
      </c>
    </row>
  </sheetData>
  <mergeCells count="19">
    <mergeCell ref="C10:H10"/>
    <mergeCell ref="A1:K1"/>
    <mergeCell ref="A6:B6"/>
    <mergeCell ref="D6:E6"/>
    <mergeCell ref="G6:I6"/>
    <mergeCell ref="C9:H9"/>
    <mergeCell ref="C11:H11"/>
    <mergeCell ref="C12:H12"/>
    <mergeCell ref="C13:H13"/>
    <mergeCell ref="C14:H14"/>
    <mergeCell ref="C15:H15"/>
    <mergeCell ref="C16:H16"/>
    <mergeCell ref="C17:H17"/>
    <mergeCell ref="C19:H19"/>
    <mergeCell ref="C18:H18"/>
    <mergeCell ref="C23:H23"/>
    <mergeCell ref="C20:H20"/>
    <mergeCell ref="C21:H21"/>
    <mergeCell ref="C22:H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A1:K27"/>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11" t="s">
        <v>54</v>
      </c>
      <c r="B1" s="112"/>
      <c r="C1" s="112"/>
      <c r="D1" s="112"/>
      <c r="E1" s="112"/>
      <c r="F1" s="112"/>
      <c r="G1" s="112"/>
      <c r="H1" s="112"/>
      <c r="I1" s="112"/>
      <c r="J1" s="112"/>
      <c r="K1" s="113"/>
    </row>
    <row r="3" spans="1:11" x14ac:dyDescent="0.3">
      <c r="A3" t="s">
        <v>23</v>
      </c>
      <c r="D3" s="27">
        <v>2014</v>
      </c>
      <c r="E3" t="s">
        <v>24</v>
      </c>
    </row>
    <row r="6" spans="1:11" x14ac:dyDescent="0.3">
      <c r="A6" s="117" t="s">
        <v>25</v>
      </c>
      <c r="B6" s="118"/>
      <c r="C6" s="25">
        <f>'Samle ark'!B37</f>
        <v>3.49</v>
      </c>
      <c r="D6" s="117" t="s">
        <v>26</v>
      </c>
      <c r="E6" s="118"/>
      <c r="F6" s="53">
        <f>'Samle ark'!C37</f>
        <v>2</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236.06360000000001</v>
      </c>
      <c r="K11" s="40">
        <f>J11*(VLOOKUP(OpdateretÅrstal,Prislistetillæg!$A$4:$C$61,3,FALSE)/VLOOKUP(Produktionsår,Prislistetillæg!$A$5:$C$61,3,FALSE))</f>
        <v>386.24096582600816</v>
      </c>
    </row>
    <row r="12" spans="1:11" ht="24.75" customHeight="1" x14ac:dyDescent="0.3">
      <c r="B12" s="18" t="s">
        <v>36</v>
      </c>
      <c r="C12" s="125" t="s">
        <v>37</v>
      </c>
      <c r="D12" s="125"/>
      <c r="E12" s="125"/>
      <c r="F12" s="125"/>
      <c r="G12" s="125"/>
      <c r="H12" s="125"/>
      <c r="I12" s="20">
        <v>7.33</v>
      </c>
      <c r="J12" s="29">
        <f>($C$6*$F$6)*I12</f>
        <v>51.163400000000003</v>
      </c>
      <c r="K12" s="40">
        <f>J12*(VLOOKUP(OpdateretÅrstal,Prislistetillæg!$A$4:$C$61,3,FALSE)/VLOOKUP(Produktionsår,Prislistetillæg!$A$5:$C$61,3,FALSE))</f>
        <v>83.712190405222941</v>
      </c>
    </row>
    <row r="13" spans="1:11" x14ac:dyDescent="0.3">
      <c r="B13" s="18" t="s">
        <v>38</v>
      </c>
      <c r="C13" s="125" t="s">
        <v>39</v>
      </c>
      <c r="D13" s="125"/>
      <c r="E13" s="125"/>
      <c r="F13" s="125"/>
      <c r="G13" s="125"/>
      <c r="H13" s="125"/>
      <c r="I13" s="20">
        <v>18.29</v>
      </c>
      <c r="J13" s="30">
        <f>($C$6*$F$6)*2*I13</f>
        <v>255.32840000000002</v>
      </c>
      <c r="K13" s="40">
        <f>J13*(VLOOKUP(OpdateretÅrstal,Prislistetillæg!$A$4:$C$61,3,FALSE)/VLOOKUP(Produktionsår,Prislistetillæg!$A$5:$C$61,3,FALSE))</f>
        <v>417.7615177384796</v>
      </c>
    </row>
    <row r="14" spans="1:11" ht="24.75" customHeight="1" x14ac:dyDescent="0.3">
      <c r="B14" s="18" t="s">
        <v>40</v>
      </c>
      <c r="C14" s="125" t="s">
        <v>41</v>
      </c>
      <c r="D14" s="125"/>
      <c r="E14" s="125"/>
      <c r="F14" s="125"/>
      <c r="G14" s="125"/>
      <c r="H14" s="125"/>
      <c r="I14" s="20">
        <v>9.36</v>
      </c>
      <c r="J14" s="30">
        <f>($C$6*$F$6)*2*I14</f>
        <v>130.66560000000001</v>
      </c>
      <c r="K14" s="40">
        <f>J14*(VLOOKUP(OpdateretÅrstal,Prislistetillæg!$A$4:$C$61,3,FALSE)/VLOOKUP(Produktionsår,Prislistetillæg!$A$5:$C$61,3,FALSE))</f>
        <v>213.79156949328424</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x14ac:dyDescent="0.3">
      <c r="B17" s="18"/>
      <c r="C17" s="114"/>
      <c r="D17" s="115"/>
      <c r="E17" s="115"/>
      <c r="F17" s="115"/>
      <c r="G17" s="115"/>
      <c r="H17" s="116"/>
      <c r="I17" s="20"/>
      <c r="J17" s="29"/>
      <c r="K17" s="40"/>
    </row>
    <row r="18" spans="1:11" x14ac:dyDescent="0.3">
      <c r="B18" s="18"/>
      <c r="C18" s="129"/>
      <c r="D18" s="129"/>
      <c r="E18" s="129"/>
      <c r="F18" s="129"/>
      <c r="G18" s="129"/>
      <c r="H18" s="129"/>
      <c r="I18" s="19"/>
      <c r="J18" s="31"/>
      <c r="K18" s="40"/>
    </row>
    <row r="19" spans="1:11" ht="24.75" customHeight="1" x14ac:dyDescent="0.3">
      <c r="B19" s="18" t="s">
        <v>46</v>
      </c>
      <c r="C19" s="129" t="s">
        <v>47</v>
      </c>
      <c r="D19" s="129"/>
      <c r="E19" s="129"/>
      <c r="F19" s="129"/>
      <c r="G19" s="129"/>
      <c r="H19" s="129"/>
      <c r="I19" s="20">
        <v>3.91</v>
      </c>
      <c r="J19" s="41">
        <f>((2*F6)+C6)*I19</f>
        <v>29.285900000000002</v>
      </c>
      <c r="K19" s="40">
        <f>J19*(VLOOKUP(OpdateretÅrstal,Prislistetillæg!$A$4:$C$61,3,FALSE)/VLOOKUP(Produktionsår,Prislistetillæg!$A$5:$C$61,3,FALSE))</f>
        <v>47.916808440962065</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811.46690000000001</v>
      </c>
      <c r="K21" s="38">
        <f>J21*(VLOOKUP(OpdateretÅrstal,Prislistetillæg!$A$4:$C$61,3,FALSE)/VLOOKUP(Produktionsår,Prislistetillæg!$A$5:$C$61,3,FALSE))</f>
        <v>1327.7004976279138</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116.25600286532951</v>
      </c>
      <c r="K23" s="39">
        <f>J23*(VLOOKUP(OpdateretÅrstal,Prislistetillæg!$A$4:$C$61,3,FALSE)/VLOOKUP(Produktionsår,Prislistetillæg!$A$5:$C$61,3,FALSE))</f>
        <v>190.21497100686443</v>
      </c>
    </row>
    <row r="26" spans="1:11" x14ac:dyDescent="0.3">
      <c r="A26" t="s">
        <v>50</v>
      </c>
    </row>
    <row r="27" spans="1:11" x14ac:dyDescent="0.3">
      <c r="A27" t="s">
        <v>51</v>
      </c>
    </row>
  </sheetData>
  <mergeCells count="19">
    <mergeCell ref="C17:H17"/>
    <mergeCell ref="C16:H16"/>
    <mergeCell ref="A1:K1"/>
    <mergeCell ref="A6:B6"/>
    <mergeCell ref="D6:E6"/>
    <mergeCell ref="G6:I6"/>
    <mergeCell ref="C10:H10"/>
    <mergeCell ref="C11:H11"/>
    <mergeCell ref="C12:H12"/>
    <mergeCell ref="C13:H13"/>
    <mergeCell ref="C14:H14"/>
    <mergeCell ref="C15:H15"/>
    <mergeCell ref="C9:H9"/>
    <mergeCell ref="C21:H21"/>
    <mergeCell ref="C22:H22"/>
    <mergeCell ref="C23:H23"/>
    <mergeCell ref="C18:H18"/>
    <mergeCell ref="C19:H19"/>
    <mergeCell ref="C20:H20"/>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50"/>
  <dimension ref="A1:I61"/>
  <sheetViews>
    <sheetView workbookViewId="0">
      <selection activeCell="E10" sqref="E10"/>
    </sheetView>
  </sheetViews>
  <sheetFormatPr defaultRowHeight="13.5" x14ac:dyDescent="0.3"/>
  <cols>
    <col min="2" max="3" width="9.4609375" bestFit="1" customWidth="1"/>
    <col min="11" max="11" width="10.15234375" bestFit="1" customWidth="1"/>
  </cols>
  <sheetData>
    <row r="1" spans="1:9" x14ac:dyDescent="0.3">
      <c r="C1" s="145" t="s">
        <v>72</v>
      </c>
      <c r="D1" s="145"/>
      <c r="E1" s="145"/>
      <c r="F1" s="145"/>
      <c r="G1" s="145"/>
      <c r="H1" s="145"/>
      <c r="I1" s="145"/>
    </row>
    <row r="2" spans="1:9" x14ac:dyDescent="0.3">
      <c r="C2" s="145" t="s">
        <v>73</v>
      </c>
      <c r="D2" s="145"/>
      <c r="E2" s="145"/>
      <c r="F2" s="145"/>
      <c r="G2" s="145"/>
      <c r="H2" s="145"/>
      <c r="I2" s="145"/>
    </row>
    <row r="4" spans="1:9" ht="39" customHeight="1" x14ac:dyDescent="0.3">
      <c r="B4" s="33" t="str">
        <f>'[1]Prisliste tillæg'!$B$3</f>
        <v>Det aktuelle års tillæg</v>
      </c>
      <c r="C4" s="34" t="str">
        <f>'[1]Prisliste tillæg'!$C$3</f>
        <v>Samlet Prisliste tillæg</v>
      </c>
    </row>
    <row r="5" spans="1:9" x14ac:dyDescent="0.3">
      <c r="A5">
        <f>'[1]Prisliste tillæg'!$A4</f>
        <v>2014</v>
      </c>
      <c r="B5" s="36">
        <f>'[1]Prisliste tillæg'!$B4</f>
        <v>1</v>
      </c>
      <c r="C5" s="35">
        <f>'[1]Prisliste tillæg'!$C4</f>
        <v>1</v>
      </c>
    </row>
    <row r="6" spans="1:9" x14ac:dyDescent="0.3">
      <c r="A6">
        <f>'[1]Prisliste tillæg'!$A5</f>
        <v>2015</v>
      </c>
      <c r="B6" s="36">
        <f>'[1]Prisliste tillæg'!$B5</f>
        <v>1.014</v>
      </c>
      <c r="C6" s="35">
        <f>'[1]Prisliste tillæg'!$C5</f>
        <v>1.014</v>
      </c>
    </row>
    <row r="7" spans="1:9" x14ac:dyDescent="0.3">
      <c r="A7">
        <f>'[1]Prisliste tillæg'!$A6</f>
        <v>2016</v>
      </c>
      <c r="B7" s="36">
        <f>'[1]Prisliste tillæg'!$B6</f>
        <v>1.0189999999999999</v>
      </c>
      <c r="C7" s="35">
        <f>'[1]Prisliste tillæg'!$C6</f>
        <v>1.033266</v>
      </c>
    </row>
    <row r="8" spans="1:9" x14ac:dyDescent="0.3">
      <c r="A8">
        <f>'[1]Prisliste tillæg'!$A7</f>
        <v>2017</v>
      </c>
      <c r="B8" s="36">
        <f>'[1]Prisliste tillæg'!$B7</f>
        <v>1.018</v>
      </c>
      <c r="C8" s="35">
        <f>'[1]Prisliste tillæg'!$C7</f>
        <v>1.0518647880000001</v>
      </c>
    </row>
    <row r="9" spans="1:9" x14ac:dyDescent="0.3">
      <c r="A9">
        <f>'[1]Prisliste tillæg'!$A8</f>
        <v>2018</v>
      </c>
      <c r="B9" s="36">
        <f>'[1]Prisliste tillæg'!$B8</f>
        <v>1.0189999999999999</v>
      </c>
      <c r="C9" s="35">
        <f>'[1]Prisliste tillæg'!$C8</f>
        <v>1.0718502189720001</v>
      </c>
    </row>
    <row r="10" spans="1:9" x14ac:dyDescent="0.3">
      <c r="A10">
        <f>'[1]Prisliste tillæg'!$A9</f>
        <v>2019</v>
      </c>
      <c r="B10" s="36">
        <f>'[1]Prisliste tillæg'!$B9</f>
        <v>1.0209999999999999</v>
      </c>
      <c r="C10" s="35">
        <f>'[1]Prisliste tillæg'!$C9</f>
        <v>1.0943590735704121</v>
      </c>
    </row>
    <row r="11" spans="1:9" x14ac:dyDescent="0.3">
      <c r="A11">
        <f>'[1]Prisliste tillæg'!$A10</f>
        <v>2020</v>
      </c>
      <c r="B11" s="36">
        <f>'[1]Prisliste tillæg'!$B10</f>
        <v>1.0209999999999999</v>
      </c>
      <c r="C11" s="35">
        <f>'[1]Prisliste tillæg'!$C10</f>
        <v>1.1173406141153905</v>
      </c>
    </row>
    <row r="12" spans="1:9" x14ac:dyDescent="0.3">
      <c r="A12">
        <f>'[1]Prisliste tillæg'!$A11</f>
        <v>2021</v>
      </c>
      <c r="B12" s="36">
        <f>'[1]Prisliste tillæg'!$B11</f>
        <v>1.0209999999999999</v>
      </c>
      <c r="C12" s="35">
        <f>'[1]Prisliste tillæg'!$C11</f>
        <v>1.1408047670118135</v>
      </c>
    </row>
    <row r="13" spans="1:9" x14ac:dyDescent="0.3">
      <c r="A13">
        <f>'[1]Prisliste tillæg'!$A12</f>
        <v>2022</v>
      </c>
      <c r="B13" s="36">
        <f>'[1]Prisliste tillæg'!$B12</f>
        <v>1.0209999999999999</v>
      </c>
      <c r="C13" s="35">
        <f>'[1]Prisliste tillæg'!$C12</f>
        <v>1.1647616671190615</v>
      </c>
    </row>
    <row r="14" spans="1:9" x14ac:dyDescent="0.3">
      <c r="A14">
        <f>'[1]Prisliste tillæg'!$A13</f>
        <v>2023</v>
      </c>
      <c r="B14" s="36">
        <f>'[1]Prisliste tillæg'!$B13</f>
        <v>1.04</v>
      </c>
      <c r="C14" s="35">
        <f>'[1]Prisliste tillæg'!$C13</f>
        <v>1.211352133803824</v>
      </c>
    </row>
    <row r="15" spans="1:9" x14ac:dyDescent="0.3">
      <c r="A15">
        <f>'[1]Prisliste tillæg'!$A14</f>
        <v>2024</v>
      </c>
      <c r="B15" s="36">
        <f>'[1]Prisliste tillæg'!$B14</f>
        <v>1.0389999999999999</v>
      </c>
      <c r="C15" s="35">
        <f>'[1]Prisliste tillæg'!$C14</f>
        <v>1.2585948670221732</v>
      </c>
    </row>
    <row r="16" spans="1:9" x14ac:dyDescent="0.3">
      <c r="A16">
        <f>'[1]Prisliste tillæg'!$A15</f>
        <v>2025</v>
      </c>
      <c r="B16" s="36">
        <f>'[1]Prisliste tillæg'!$B15</f>
        <v>1.3</v>
      </c>
      <c r="C16" s="35">
        <f>'[1]Prisliste tillæg'!$C15</f>
        <v>1.6361733271288252</v>
      </c>
    </row>
    <row r="17" spans="1:3" x14ac:dyDescent="0.3">
      <c r="A17">
        <f>'[1]Prisliste tillæg'!$A16</f>
        <v>2026</v>
      </c>
      <c r="B17" s="36">
        <f>'[1]Prisliste tillæg'!$B16</f>
        <v>0</v>
      </c>
      <c r="C17" s="35">
        <f>'[1]Prisliste tillæg'!$C16</f>
        <v>0</v>
      </c>
    </row>
    <row r="18" spans="1:3" x14ac:dyDescent="0.3">
      <c r="A18">
        <f>'[1]Prisliste tillæg'!$A17</f>
        <v>2027</v>
      </c>
      <c r="B18" s="36">
        <f>'[1]Prisliste tillæg'!$B17</f>
        <v>0</v>
      </c>
      <c r="C18" s="35">
        <f>'[1]Prisliste tillæg'!$C17</f>
        <v>0</v>
      </c>
    </row>
    <row r="19" spans="1:3" x14ac:dyDescent="0.3">
      <c r="A19">
        <f>'[1]Prisliste tillæg'!$A18</f>
        <v>2028</v>
      </c>
      <c r="B19" s="36">
        <f>'[1]Prisliste tillæg'!$B18</f>
        <v>0</v>
      </c>
      <c r="C19" s="35">
        <f>'[1]Prisliste tillæg'!$C18</f>
        <v>0</v>
      </c>
    </row>
    <row r="20" spans="1:3" x14ac:dyDescent="0.3">
      <c r="A20">
        <f>'[1]Prisliste tillæg'!$A19</f>
        <v>2029</v>
      </c>
      <c r="B20" s="36">
        <f>'[1]Prisliste tillæg'!$B19</f>
        <v>0</v>
      </c>
      <c r="C20" s="35">
        <f>'[1]Prisliste tillæg'!$C19</f>
        <v>0</v>
      </c>
    </row>
    <row r="21" spans="1:3" x14ac:dyDescent="0.3">
      <c r="A21">
        <f>'[1]Prisliste tillæg'!$A20</f>
        <v>2030</v>
      </c>
      <c r="B21" s="36">
        <f>'[1]Prisliste tillæg'!$B20</f>
        <v>0</v>
      </c>
      <c r="C21" s="35">
        <f>'[1]Prisliste tillæg'!$C20</f>
        <v>0</v>
      </c>
    </row>
    <row r="22" spans="1:3" x14ac:dyDescent="0.3">
      <c r="A22">
        <f>'[1]Prisliste tillæg'!$A21</f>
        <v>2031</v>
      </c>
      <c r="B22" s="36">
        <f>'[1]Prisliste tillæg'!$B21</f>
        <v>0</v>
      </c>
      <c r="C22" s="35">
        <f>'[1]Prisliste tillæg'!$C21</f>
        <v>0</v>
      </c>
    </row>
    <row r="23" spans="1:3" x14ac:dyDescent="0.3">
      <c r="A23">
        <f>'[1]Prisliste tillæg'!$A22</f>
        <v>2032</v>
      </c>
      <c r="B23" s="36">
        <f>'[1]Prisliste tillæg'!$B22</f>
        <v>0</v>
      </c>
      <c r="C23" s="35">
        <f>'[1]Prisliste tillæg'!$C22</f>
        <v>0</v>
      </c>
    </row>
    <row r="24" spans="1:3" x14ac:dyDescent="0.3">
      <c r="A24">
        <f>'[1]Prisliste tillæg'!$A23</f>
        <v>2033</v>
      </c>
      <c r="B24" s="36">
        <f>'[1]Prisliste tillæg'!$B23</f>
        <v>0</v>
      </c>
      <c r="C24" s="35">
        <f>'[1]Prisliste tillæg'!$C23</f>
        <v>0</v>
      </c>
    </row>
    <row r="25" spans="1:3" x14ac:dyDescent="0.3">
      <c r="A25">
        <f>'[1]Prisliste tillæg'!$A24</f>
        <v>2034</v>
      </c>
      <c r="B25" s="36">
        <f>'[1]Prisliste tillæg'!$B24</f>
        <v>0</v>
      </c>
      <c r="C25" s="35">
        <f>'[1]Prisliste tillæg'!$C24</f>
        <v>0</v>
      </c>
    </row>
    <row r="26" spans="1:3" x14ac:dyDescent="0.3">
      <c r="A26">
        <f>'[1]Prisliste tillæg'!$A25</f>
        <v>2035</v>
      </c>
      <c r="B26" s="36">
        <f>'[1]Prisliste tillæg'!$B25</f>
        <v>0</v>
      </c>
      <c r="C26" s="35">
        <f>'[1]Prisliste tillæg'!$C25</f>
        <v>0</v>
      </c>
    </row>
    <row r="27" spans="1:3" x14ac:dyDescent="0.3">
      <c r="A27">
        <f>'[1]Prisliste tillæg'!$A26</f>
        <v>2036</v>
      </c>
      <c r="B27" s="36">
        <f>'[1]Prisliste tillæg'!$B26</f>
        <v>0</v>
      </c>
      <c r="C27" s="35">
        <f>'[1]Prisliste tillæg'!$C26</f>
        <v>0</v>
      </c>
    </row>
    <row r="28" spans="1:3" x14ac:dyDescent="0.3">
      <c r="A28">
        <f>'[1]Prisliste tillæg'!$A27</f>
        <v>2037</v>
      </c>
      <c r="B28" s="36">
        <f>'[1]Prisliste tillæg'!$B27</f>
        <v>0</v>
      </c>
      <c r="C28" s="35">
        <f>'[1]Prisliste tillæg'!$C27</f>
        <v>0</v>
      </c>
    </row>
    <row r="29" spans="1:3" x14ac:dyDescent="0.3">
      <c r="A29">
        <f>'[1]Prisliste tillæg'!$A28</f>
        <v>2038</v>
      </c>
      <c r="B29" s="36">
        <f>'[1]Prisliste tillæg'!$B28</f>
        <v>0</v>
      </c>
      <c r="C29" s="35">
        <f>'[1]Prisliste tillæg'!$C28</f>
        <v>0</v>
      </c>
    </row>
    <row r="30" spans="1:3" x14ac:dyDescent="0.3">
      <c r="A30">
        <f>'[1]Prisliste tillæg'!$A29</f>
        <v>2039</v>
      </c>
      <c r="B30" s="36">
        <f>'[1]Prisliste tillæg'!$B29</f>
        <v>0</v>
      </c>
      <c r="C30" s="35">
        <f>'[1]Prisliste tillæg'!$C29</f>
        <v>0</v>
      </c>
    </row>
    <row r="31" spans="1:3" x14ac:dyDescent="0.3">
      <c r="A31">
        <f>'[1]Prisliste tillæg'!$A30</f>
        <v>2040</v>
      </c>
      <c r="B31" s="36">
        <f>'[1]Prisliste tillæg'!$B30</f>
        <v>0</v>
      </c>
      <c r="C31" s="35">
        <f>'[1]Prisliste tillæg'!$C30</f>
        <v>0</v>
      </c>
    </row>
    <row r="32" spans="1:3" x14ac:dyDescent="0.3">
      <c r="A32">
        <f>'[1]Prisliste tillæg'!$A31</f>
        <v>2041</v>
      </c>
      <c r="B32" s="36">
        <f>'[1]Prisliste tillæg'!$B31</f>
        <v>0</v>
      </c>
      <c r="C32" s="35">
        <f>'[1]Prisliste tillæg'!$C31</f>
        <v>0</v>
      </c>
    </row>
    <row r="33" spans="1:3" x14ac:dyDescent="0.3">
      <c r="A33">
        <f>'[1]Prisliste tillæg'!$A32</f>
        <v>2042</v>
      </c>
      <c r="B33" s="36">
        <f>'[1]Prisliste tillæg'!$B32</f>
        <v>0</v>
      </c>
      <c r="C33" s="35">
        <f>'[1]Prisliste tillæg'!$C32</f>
        <v>0</v>
      </c>
    </row>
    <row r="34" spans="1:3" x14ac:dyDescent="0.3">
      <c r="A34">
        <f>'[1]Prisliste tillæg'!$A33</f>
        <v>2043</v>
      </c>
      <c r="B34" s="36">
        <f>'[1]Prisliste tillæg'!$B33</f>
        <v>0</v>
      </c>
      <c r="C34" s="35">
        <f>'[1]Prisliste tillæg'!$C33</f>
        <v>0</v>
      </c>
    </row>
    <row r="35" spans="1:3" x14ac:dyDescent="0.3">
      <c r="A35">
        <f>'[1]Prisliste tillæg'!$A34</f>
        <v>2044</v>
      </c>
      <c r="B35" s="36">
        <f>'[1]Prisliste tillæg'!$B34</f>
        <v>0</v>
      </c>
      <c r="C35" s="35">
        <f>'[1]Prisliste tillæg'!$C34</f>
        <v>0</v>
      </c>
    </row>
    <row r="36" spans="1:3" x14ac:dyDescent="0.3">
      <c r="A36">
        <f>'[1]Prisliste tillæg'!$A35</f>
        <v>2045</v>
      </c>
      <c r="B36" s="36">
        <f>'[1]Prisliste tillæg'!$B35</f>
        <v>0</v>
      </c>
      <c r="C36" s="35">
        <f>'[1]Prisliste tillæg'!$C35</f>
        <v>0</v>
      </c>
    </row>
    <row r="37" spans="1:3" x14ac:dyDescent="0.3">
      <c r="A37">
        <f>'[1]Prisliste tillæg'!$A36</f>
        <v>2046</v>
      </c>
      <c r="B37" s="36">
        <f>'[1]Prisliste tillæg'!$B36</f>
        <v>0</v>
      </c>
      <c r="C37" s="35">
        <f>'[1]Prisliste tillæg'!$C36</f>
        <v>0</v>
      </c>
    </row>
    <row r="38" spans="1:3" x14ac:dyDescent="0.3">
      <c r="A38">
        <f>'[1]Prisliste tillæg'!$A37</f>
        <v>2047</v>
      </c>
      <c r="B38" s="36">
        <f>'[1]Prisliste tillæg'!$B37</f>
        <v>0</v>
      </c>
      <c r="C38" s="35">
        <f>'[1]Prisliste tillæg'!$C37</f>
        <v>0</v>
      </c>
    </row>
    <row r="39" spans="1:3" x14ac:dyDescent="0.3">
      <c r="A39">
        <f>'[1]Prisliste tillæg'!$A38</f>
        <v>2048</v>
      </c>
      <c r="B39" s="36">
        <f>'[1]Prisliste tillæg'!$B38</f>
        <v>0</v>
      </c>
      <c r="C39" s="35">
        <f>'[1]Prisliste tillæg'!$C38</f>
        <v>0</v>
      </c>
    </row>
    <row r="40" spans="1:3" x14ac:dyDescent="0.3">
      <c r="A40">
        <f>'[1]Prisliste tillæg'!$A39</f>
        <v>2049</v>
      </c>
      <c r="B40" s="36">
        <f>'[1]Prisliste tillæg'!$B39</f>
        <v>0</v>
      </c>
      <c r="C40" s="35">
        <f>'[1]Prisliste tillæg'!$C39</f>
        <v>0</v>
      </c>
    </row>
    <row r="41" spans="1:3" x14ac:dyDescent="0.3">
      <c r="A41">
        <f>'[1]Prisliste tillæg'!$A40</f>
        <v>2050</v>
      </c>
      <c r="B41" s="36">
        <f>'[1]Prisliste tillæg'!$B40</f>
        <v>0</v>
      </c>
      <c r="C41" s="35">
        <f>'[1]Prisliste tillæg'!$C40</f>
        <v>0</v>
      </c>
    </row>
    <row r="42" spans="1:3" x14ac:dyDescent="0.3">
      <c r="A42">
        <f>'[1]Prisliste tillæg'!$A41</f>
        <v>2051</v>
      </c>
      <c r="B42" s="36">
        <f>'[1]Prisliste tillæg'!$B41</f>
        <v>0</v>
      </c>
      <c r="C42" s="35">
        <f>'[1]Prisliste tillæg'!$C41</f>
        <v>0</v>
      </c>
    </row>
    <row r="43" spans="1:3" x14ac:dyDescent="0.3">
      <c r="A43">
        <f>'[1]Prisliste tillæg'!$A42</f>
        <v>2052</v>
      </c>
      <c r="B43" s="36">
        <f>'[1]Prisliste tillæg'!$B42</f>
        <v>0</v>
      </c>
      <c r="C43" s="35">
        <f>'[1]Prisliste tillæg'!$C42</f>
        <v>0</v>
      </c>
    </row>
    <row r="44" spans="1:3" x14ac:dyDescent="0.3">
      <c r="A44">
        <f>'[1]Prisliste tillæg'!$A43</f>
        <v>2053</v>
      </c>
      <c r="B44" s="36">
        <f>'[1]Prisliste tillæg'!$B43</f>
        <v>0</v>
      </c>
      <c r="C44" s="35">
        <f>'[1]Prisliste tillæg'!$C43</f>
        <v>0</v>
      </c>
    </row>
    <row r="45" spans="1:3" x14ac:dyDescent="0.3">
      <c r="A45">
        <f>'[1]Prisliste tillæg'!$A44</f>
        <v>2054</v>
      </c>
      <c r="B45" s="36">
        <f>'[1]Prisliste tillæg'!$B44</f>
        <v>0</v>
      </c>
      <c r="C45" s="35">
        <f>'[1]Prisliste tillæg'!$C44</f>
        <v>0</v>
      </c>
    </row>
    <row r="46" spans="1:3" x14ac:dyDescent="0.3">
      <c r="A46">
        <f>'[1]Prisliste tillæg'!$A45</f>
        <v>2055</v>
      </c>
      <c r="B46" s="36">
        <f>'[1]Prisliste tillæg'!$B45</f>
        <v>0</v>
      </c>
      <c r="C46" s="35">
        <f>'[1]Prisliste tillæg'!$C45</f>
        <v>0</v>
      </c>
    </row>
    <row r="47" spans="1:3" x14ac:dyDescent="0.3">
      <c r="A47">
        <f>'[1]Prisliste tillæg'!$A46</f>
        <v>2056</v>
      </c>
      <c r="B47" s="36">
        <f>'[1]Prisliste tillæg'!$B46</f>
        <v>0</v>
      </c>
      <c r="C47" s="35">
        <f>'[1]Prisliste tillæg'!$C46</f>
        <v>0</v>
      </c>
    </row>
    <row r="48" spans="1:3" x14ac:dyDescent="0.3">
      <c r="A48">
        <f>'[1]Prisliste tillæg'!$A47</f>
        <v>2057</v>
      </c>
      <c r="B48" s="36">
        <f>'[1]Prisliste tillæg'!$B47</f>
        <v>0</v>
      </c>
      <c r="C48" s="35">
        <f>'[1]Prisliste tillæg'!$C47</f>
        <v>0</v>
      </c>
    </row>
    <row r="49" spans="1:3" x14ac:dyDescent="0.3">
      <c r="A49">
        <f>'[1]Prisliste tillæg'!$A48</f>
        <v>2058</v>
      </c>
      <c r="B49" s="36">
        <f>'[1]Prisliste tillæg'!$B48</f>
        <v>0</v>
      </c>
      <c r="C49" s="35">
        <f>'[1]Prisliste tillæg'!$C48</f>
        <v>0</v>
      </c>
    </row>
    <row r="50" spans="1:3" x14ac:dyDescent="0.3">
      <c r="A50">
        <f>'[1]Prisliste tillæg'!$A49</f>
        <v>2059</v>
      </c>
      <c r="B50" s="36">
        <f>'[1]Prisliste tillæg'!$B49</f>
        <v>0</v>
      </c>
      <c r="C50" s="35">
        <f>'[1]Prisliste tillæg'!$C49</f>
        <v>0</v>
      </c>
    </row>
    <row r="51" spans="1:3" x14ac:dyDescent="0.3">
      <c r="A51">
        <f>'[1]Prisliste tillæg'!$A50</f>
        <v>2060</v>
      </c>
      <c r="B51" s="36">
        <f>'[1]Prisliste tillæg'!$B50</f>
        <v>0</v>
      </c>
      <c r="C51" s="35">
        <f>'[1]Prisliste tillæg'!$C50</f>
        <v>0</v>
      </c>
    </row>
    <row r="52" spans="1:3" x14ac:dyDescent="0.3">
      <c r="A52">
        <f>'[1]Prisliste tillæg'!$A51</f>
        <v>2061</v>
      </c>
      <c r="B52" s="36">
        <f>'[1]Prisliste tillæg'!$B51</f>
        <v>0</v>
      </c>
      <c r="C52" s="35">
        <f>'[1]Prisliste tillæg'!$C51</f>
        <v>0</v>
      </c>
    </row>
    <row r="53" spans="1:3" x14ac:dyDescent="0.3">
      <c r="A53">
        <f>'[1]Prisliste tillæg'!$A52</f>
        <v>2062</v>
      </c>
      <c r="B53" s="36">
        <f>'[1]Prisliste tillæg'!$B52</f>
        <v>0</v>
      </c>
      <c r="C53" s="35">
        <f>'[1]Prisliste tillæg'!$C52</f>
        <v>0</v>
      </c>
    </row>
    <row r="54" spans="1:3" x14ac:dyDescent="0.3">
      <c r="A54">
        <f>'[1]Prisliste tillæg'!$A53</f>
        <v>2063</v>
      </c>
      <c r="B54" s="36">
        <f>'[1]Prisliste tillæg'!$B53</f>
        <v>0</v>
      </c>
      <c r="C54" s="35">
        <f>'[1]Prisliste tillæg'!$C53</f>
        <v>0</v>
      </c>
    </row>
    <row r="55" spans="1:3" x14ac:dyDescent="0.3">
      <c r="A55">
        <f>'[1]Prisliste tillæg'!$A54</f>
        <v>2064</v>
      </c>
      <c r="B55" s="36">
        <f>'[1]Prisliste tillæg'!$B54</f>
        <v>0</v>
      </c>
      <c r="C55" s="35">
        <f>'[1]Prisliste tillæg'!$C54</f>
        <v>0</v>
      </c>
    </row>
    <row r="56" spans="1:3" x14ac:dyDescent="0.3">
      <c r="A56">
        <f>'[1]Prisliste tillæg'!$A55</f>
        <v>2065</v>
      </c>
      <c r="B56" s="36">
        <f>'[1]Prisliste tillæg'!$B55</f>
        <v>0</v>
      </c>
      <c r="C56" s="35">
        <f>'[1]Prisliste tillæg'!$C55</f>
        <v>0</v>
      </c>
    </row>
    <row r="57" spans="1:3" x14ac:dyDescent="0.3">
      <c r="A57">
        <f>'[1]Prisliste tillæg'!$A56</f>
        <v>2066</v>
      </c>
      <c r="B57" s="36">
        <f>'[1]Prisliste tillæg'!$B56</f>
        <v>0</v>
      </c>
      <c r="C57" s="35">
        <f>'[1]Prisliste tillæg'!$C56</f>
        <v>0</v>
      </c>
    </row>
    <row r="58" spans="1:3" x14ac:dyDescent="0.3">
      <c r="A58">
        <f>'[1]Prisliste tillæg'!$A57</f>
        <v>2067</v>
      </c>
      <c r="B58" s="36">
        <f>'[1]Prisliste tillæg'!$B57</f>
        <v>0</v>
      </c>
      <c r="C58" s="35">
        <f>'[1]Prisliste tillæg'!$C57</f>
        <v>0</v>
      </c>
    </row>
    <row r="59" spans="1:3" x14ac:dyDescent="0.3">
      <c r="A59">
        <f>'[1]Prisliste tillæg'!$A58</f>
        <v>2068</v>
      </c>
      <c r="B59" s="36">
        <f>'[1]Prisliste tillæg'!$B58</f>
        <v>0</v>
      </c>
      <c r="C59" s="35">
        <f>'[1]Prisliste tillæg'!$C58</f>
        <v>0</v>
      </c>
    </row>
    <row r="60" spans="1:3" x14ac:dyDescent="0.3">
      <c r="A60">
        <f>'[1]Prisliste tillæg'!$A59</f>
        <v>2069</v>
      </c>
      <c r="B60" s="36">
        <f>'[1]Prisliste tillæg'!$B59</f>
        <v>0</v>
      </c>
      <c r="C60" s="35">
        <f>'[1]Prisliste tillæg'!$C59</f>
        <v>0</v>
      </c>
    </row>
    <row r="61" spans="1:3" x14ac:dyDescent="0.3">
      <c r="A61">
        <f>'[1]Prisliste tillæg'!$A60</f>
        <v>2070</v>
      </c>
      <c r="B61" s="36">
        <f>'[1]Prisliste tillæg'!$B60</f>
        <v>0</v>
      </c>
      <c r="C61" s="35">
        <f>'[1]Prisliste tillæg'!$C60</f>
        <v>0</v>
      </c>
    </row>
  </sheetData>
  <mergeCells count="2">
    <mergeCell ref="C1:I1"/>
    <mergeCell ref="C2:I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11" t="s">
        <v>55</v>
      </c>
      <c r="B1" s="112"/>
      <c r="C1" s="112"/>
      <c r="D1" s="112"/>
      <c r="E1" s="112"/>
      <c r="F1" s="112"/>
      <c r="G1" s="112"/>
      <c r="H1" s="112"/>
      <c r="I1" s="112"/>
      <c r="J1" s="112"/>
      <c r="K1" s="113"/>
    </row>
    <row r="3" spans="1:11" x14ac:dyDescent="0.3">
      <c r="A3" t="s">
        <v>23</v>
      </c>
      <c r="D3" s="27">
        <v>2014</v>
      </c>
      <c r="E3" t="s">
        <v>24</v>
      </c>
    </row>
    <row r="6" spans="1:11" x14ac:dyDescent="0.3">
      <c r="A6" s="117" t="s">
        <v>25</v>
      </c>
      <c r="B6" s="118"/>
      <c r="C6" s="53">
        <f>'Samle ark'!B39</f>
        <v>3.5</v>
      </c>
      <c r="D6" s="117" t="s">
        <v>26</v>
      </c>
      <c r="E6" s="118"/>
      <c r="F6" s="53">
        <f>'Samle ark'!C39</f>
        <v>0.5</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59.185000000000002</v>
      </c>
      <c r="K11" s="40">
        <f>J11*(VLOOKUP(OpdateretÅrstal,Prislistetillæg!$A$4:$C$61,3,FALSE)/VLOOKUP(Produktionsår,Prislistetillæg!$A$5:$C$61,3,FALSE))</f>
        <v>96.836918366119519</v>
      </c>
    </row>
    <row r="12" spans="1:11" ht="25.5" customHeight="1" x14ac:dyDescent="0.3">
      <c r="B12" s="18" t="s">
        <v>36</v>
      </c>
      <c r="C12" s="125" t="s">
        <v>37</v>
      </c>
      <c r="D12" s="125"/>
      <c r="E12" s="125"/>
      <c r="F12" s="125"/>
      <c r="G12" s="125"/>
      <c r="H12" s="125"/>
      <c r="I12" s="20">
        <v>7.33</v>
      </c>
      <c r="J12" s="29">
        <f>($C$6*$F$6)*I12</f>
        <v>12.827500000000001</v>
      </c>
      <c r="K12" s="40">
        <f>J12*(VLOOKUP(OpdateretÅrstal,Prislistetillæg!$A$4:$C$61,3,FALSE)/VLOOKUP(Produktionsår,Prislistetillæg!$A$5:$C$61,3,FALSE))</f>
        <v>20.988013353745007</v>
      </c>
    </row>
    <row r="13" spans="1:11" x14ac:dyDescent="0.3">
      <c r="B13" s="18" t="s">
        <v>38</v>
      </c>
      <c r="C13" s="125" t="s">
        <v>39</v>
      </c>
      <c r="D13" s="125"/>
      <c r="E13" s="125"/>
      <c r="F13" s="125"/>
      <c r="G13" s="125"/>
      <c r="H13" s="125"/>
      <c r="I13" s="20">
        <v>18.29</v>
      </c>
      <c r="J13" s="30">
        <f>($C$6*$F$6)*2*I13</f>
        <v>64.015000000000001</v>
      </c>
      <c r="K13" s="40">
        <f>J13*(VLOOKUP(OpdateretÅrstal,Prislistetillæg!$A$4:$C$61,3,FALSE)/VLOOKUP(Produktionsår,Prislistetillæg!$A$5:$C$61,3,FALSE))</f>
        <v>104.73963553615175</v>
      </c>
    </row>
    <row r="14" spans="1:11" ht="24.75" customHeight="1" x14ac:dyDescent="0.3">
      <c r="B14" s="18" t="s">
        <v>40</v>
      </c>
      <c r="C14" s="125" t="s">
        <v>41</v>
      </c>
      <c r="D14" s="125"/>
      <c r="E14" s="125"/>
      <c r="F14" s="125"/>
      <c r="G14" s="125"/>
      <c r="H14" s="125"/>
      <c r="I14" s="20">
        <v>9.36</v>
      </c>
      <c r="J14" s="30">
        <f>($C$6*$F$6)*2*I14</f>
        <v>32.76</v>
      </c>
      <c r="K14" s="40">
        <f>J14*(VLOOKUP(OpdateretÅrstal,Prislistetillæg!$A$4:$C$61,3,FALSE)/VLOOKUP(Produktionsår,Prislistetillæg!$A$5:$C$61,3,FALSE))</f>
        <v>53.601038196740312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29">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29">
        <f>((2*F6)+C6)*I18</f>
        <v>102.375</v>
      </c>
      <c r="K18" s="40" t="e">
        <f>J18*(VLOOKUP(YEAR('Samle ark'!$O$1),Prislistetillæg!$A$4:$C$61,3,FALSE)/VLOOKUP($D$3,Prislistetillæg!$A$5:$C$61,3,FALSE))</f>
        <v>#N/A</v>
      </c>
    </row>
    <row r="19" spans="1:11" ht="26.25" customHeight="1" x14ac:dyDescent="0.3">
      <c r="B19" s="18" t="s">
        <v>46</v>
      </c>
      <c r="C19" s="129" t="s">
        <v>47</v>
      </c>
      <c r="D19" s="129"/>
      <c r="E19" s="129"/>
      <c r="F19" s="129"/>
      <c r="G19" s="129"/>
      <c r="H19" s="129"/>
      <c r="I19" s="20">
        <v>3.91</v>
      </c>
      <c r="J19" s="41">
        <f>((2*F6)+C6)*I19</f>
        <v>17.594999999999999</v>
      </c>
      <c r="K19" s="40">
        <f>J19*(VLOOKUP(OpdateretÅrstal,Prislistetillæg!$A$4:$C$61,3,FALSE)/VLOOKUP(Produktionsår,Prislistetillæg!$A$5:$C$61,3,FALSE))</f>
        <v>28.788469690831679</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645.65750000000003</v>
      </c>
      <c r="K21" s="38">
        <f>J21*(VLOOKUP(OpdateretÅrstal,Prislistetillæg!$A$4:$C$61,3,FALSE)/VLOOKUP(Produktionsår,Prislistetillæg!$A$5:$C$61,3,FALSE))</f>
        <v>1056.4075799606794</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368.94714285714286</v>
      </c>
      <c r="K23" s="39">
        <f>J23*(VLOOKUP(OpdateretÅrstal,Prislistetillæg!$A$4:$C$61,3,FALSE)/VLOOKUP(Produktionsår,Prislistetillæg!$A$5:$C$61,3,FALSE))</f>
        <v>603.6614742632454</v>
      </c>
    </row>
    <row r="25" spans="1:11" x14ac:dyDescent="0.3">
      <c r="A25" t="s">
        <v>50</v>
      </c>
    </row>
    <row r="26" spans="1:11" x14ac:dyDescent="0.3">
      <c r="A26" t="s">
        <v>60</v>
      </c>
    </row>
    <row r="27" spans="1:11" x14ac:dyDescent="0.3">
      <c r="A27" t="s">
        <v>51</v>
      </c>
    </row>
    <row r="30" spans="1:11" x14ac:dyDescent="0.3">
      <c r="A30" t="s">
        <v>61</v>
      </c>
    </row>
  </sheetData>
  <mergeCells count="19">
    <mergeCell ref="C16:H16"/>
    <mergeCell ref="A1:K1"/>
    <mergeCell ref="A6:B6"/>
    <mergeCell ref="D6:E6"/>
    <mergeCell ref="G6:I6"/>
    <mergeCell ref="C10:H10"/>
    <mergeCell ref="C11:H11"/>
    <mergeCell ref="C12:H12"/>
    <mergeCell ref="C13:H13"/>
    <mergeCell ref="C14:H14"/>
    <mergeCell ref="C15:H15"/>
    <mergeCell ref="C9:H9"/>
    <mergeCell ref="C21:H21"/>
    <mergeCell ref="C22:H22"/>
    <mergeCell ref="C23:H23"/>
    <mergeCell ref="C17:H17"/>
    <mergeCell ref="C19:H19"/>
    <mergeCell ref="C20:H20"/>
    <mergeCell ref="C18:H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FF0000"/>
  </sheetPr>
  <dimension ref="A1:K30"/>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11" t="s">
        <v>62</v>
      </c>
      <c r="B1" s="112"/>
      <c r="C1" s="112"/>
      <c r="D1" s="112"/>
      <c r="E1" s="112"/>
      <c r="F1" s="112"/>
      <c r="G1" s="112"/>
      <c r="H1" s="112"/>
      <c r="I1" s="112"/>
      <c r="J1" s="112"/>
      <c r="K1" s="113"/>
    </row>
    <row r="3" spans="1:11" x14ac:dyDescent="0.3">
      <c r="A3" t="s">
        <v>23</v>
      </c>
      <c r="D3" s="27">
        <v>2014</v>
      </c>
      <c r="E3" t="s">
        <v>24</v>
      </c>
    </row>
    <row r="6" spans="1:11" x14ac:dyDescent="0.3">
      <c r="A6" s="117" t="s">
        <v>25</v>
      </c>
      <c r="B6" s="118"/>
      <c r="C6" s="53">
        <f>'Samle ark'!B40</f>
        <v>3.5</v>
      </c>
      <c r="D6" s="117" t="s">
        <v>26</v>
      </c>
      <c r="E6" s="118"/>
      <c r="F6" s="53">
        <f>'Samle ark'!C40</f>
        <v>1</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118.37</v>
      </c>
      <c r="K11" s="40">
        <f>J11*(VLOOKUP(OpdateretÅrstal,Prislistetillæg!$A$4:$C$61,3,FALSE)/VLOOKUP(Produktionsår,Prislistetillæg!$A$5:$C$61,3,FALSE))</f>
        <v>193.67383673223904</v>
      </c>
    </row>
    <row r="12" spans="1:11" ht="24.75" customHeight="1" x14ac:dyDescent="0.3">
      <c r="B12" s="18" t="s">
        <v>36</v>
      </c>
      <c r="C12" s="125" t="s">
        <v>37</v>
      </c>
      <c r="D12" s="125"/>
      <c r="E12" s="125"/>
      <c r="F12" s="125"/>
      <c r="G12" s="125"/>
      <c r="H12" s="125"/>
      <c r="I12" s="20">
        <v>7.33</v>
      </c>
      <c r="J12" s="29">
        <f>($C$6*$F$6)*I12</f>
        <v>25.655000000000001</v>
      </c>
      <c r="K12" s="40">
        <f>J12*(VLOOKUP(OpdateretÅrstal,Prislistetillæg!$A$4:$C$61,3,FALSE)/VLOOKUP(Produktionsår,Prislistetillæg!$A$5:$C$61,3,FALSE))</f>
        <v>41.976026707490014</v>
      </c>
    </row>
    <row r="13" spans="1:11" x14ac:dyDescent="0.3">
      <c r="B13" s="18" t="s">
        <v>38</v>
      </c>
      <c r="C13" s="125" t="s">
        <v>39</v>
      </c>
      <c r="D13" s="125"/>
      <c r="E13" s="125"/>
      <c r="F13" s="125"/>
      <c r="G13" s="125"/>
      <c r="H13" s="125"/>
      <c r="I13" s="20">
        <v>18.29</v>
      </c>
      <c r="J13" s="30">
        <f>($C$6*$F$6)*2*I13</f>
        <v>128.03</v>
      </c>
      <c r="K13" s="40">
        <f>J13*(VLOOKUP(OpdateretÅrstal,Prislistetillæg!$A$4:$C$61,3,FALSE)/VLOOKUP(Produktionsår,Prislistetillæg!$A$5:$C$61,3,FALSE))</f>
        <v>209.4792710723035</v>
      </c>
    </row>
    <row r="14" spans="1:11" ht="26.25" customHeight="1" x14ac:dyDescent="0.3">
      <c r="B14" s="18" t="s">
        <v>40</v>
      </c>
      <c r="C14" s="125" t="s">
        <v>41</v>
      </c>
      <c r="D14" s="125"/>
      <c r="E14" s="125"/>
      <c r="F14" s="125"/>
      <c r="G14" s="125"/>
      <c r="H14" s="125"/>
      <c r="I14" s="20">
        <v>9.36</v>
      </c>
      <c r="J14" s="30">
        <f>($C$6*$F$6)*2*I14</f>
        <v>65.52</v>
      </c>
      <c r="K14" s="40">
        <f>J14*(VLOOKUP(OpdateretÅrstal,Prislistetillæg!$A$4:$C$61,3,FALSE)/VLOOKUP(Produktionsår,Prislistetillæg!$A$5:$C$61,3,FALSE))</f>
        <v>107.20207639348062</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125.125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21.505000000000003</v>
      </c>
      <c r="K19" s="40">
        <f>J19*(VLOOKUP(OpdateretÅrstal,Prislistetillæg!$A$4:$C$61,3,FALSE)/VLOOKUP(Produktionsår,Prislistetillæg!$A$5:$C$61,3,FALSE))</f>
        <v>35.185907399905389</v>
      </c>
    </row>
    <row r="20" spans="1:11" ht="12.75" customHeight="1" x14ac:dyDescent="0.3">
      <c r="B20" s="18"/>
      <c r="C20" s="130"/>
      <c r="D20" s="131"/>
      <c r="E20" s="131"/>
      <c r="F20" s="131"/>
      <c r="G20" s="131"/>
      <c r="H20" s="132"/>
      <c r="I20" s="19"/>
      <c r="J20" s="31"/>
      <c r="K20" s="37"/>
    </row>
    <row r="21" spans="1:11" ht="12.75" customHeight="1" x14ac:dyDescent="0.3">
      <c r="B21" s="18"/>
      <c r="C21" s="130" t="s">
        <v>48</v>
      </c>
      <c r="D21" s="131"/>
      <c r="E21" s="131"/>
      <c r="F21" s="131"/>
      <c r="G21" s="131"/>
      <c r="H21" s="132"/>
      <c r="I21" s="20"/>
      <c r="J21" s="29">
        <f>SUM(J11:J19)</f>
        <v>841.10500000000002</v>
      </c>
      <c r="K21" s="38">
        <f>J21*(VLOOKUP(OpdateretÅrstal,Prislistetillæg!$A$4:$C$61,3,FALSE)/VLOOKUP(Produktionsår,Prislistetillæg!$A$5:$C$61,3,FALSE))</f>
        <v>1376.1935663146905</v>
      </c>
    </row>
    <row r="22" spans="1:11" ht="12.75" customHeight="1" x14ac:dyDescent="0.3">
      <c r="B22" s="18"/>
      <c r="C22" s="126"/>
      <c r="D22" s="127"/>
      <c r="E22" s="127"/>
      <c r="F22" s="127"/>
      <c r="G22" s="127"/>
      <c r="H22" s="128"/>
      <c r="I22" s="20"/>
      <c r="K22" s="37"/>
    </row>
    <row r="23" spans="1:11" ht="12.75" customHeight="1" thickBot="1" x14ac:dyDescent="0.35">
      <c r="B23" s="23"/>
      <c r="C23" s="133" t="s">
        <v>49</v>
      </c>
      <c r="D23" s="134"/>
      <c r="E23" s="134"/>
      <c r="F23" s="134"/>
      <c r="G23" s="134"/>
      <c r="H23" s="135"/>
      <c r="I23" s="24"/>
      <c r="J23" s="32">
        <f>J21/(C6*F6)</f>
        <v>240.31571428571428</v>
      </c>
      <c r="K23" s="39">
        <f>J23*(VLOOKUP(OpdateretÅrstal,Prislistetillæg!$A$4:$C$61,3,FALSE)/VLOOKUP(Produktionsår,Prislistetillæg!$A$5:$C$61,3,FALSE))</f>
        <v>393.1981618041973</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16:H16"/>
    <mergeCell ref="A1:K1"/>
    <mergeCell ref="A6:B6"/>
    <mergeCell ref="D6:E6"/>
    <mergeCell ref="G6:I6"/>
    <mergeCell ref="C10:H10"/>
    <mergeCell ref="C11:H11"/>
    <mergeCell ref="C12:H12"/>
    <mergeCell ref="C13:H13"/>
    <mergeCell ref="C14:H14"/>
    <mergeCell ref="C15:H15"/>
    <mergeCell ref="C9:H9"/>
    <mergeCell ref="C21:H21"/>
    <mergeCell ref="C22:H22"/>
    <mergeCell ref="C23:H23"/>
    <mergeCell ref="C17:H17"/>
    <mergeCell ref="C19:H19"/>
    <mergeCell ref="C20:H20"/>
    <mergeCell ref="C18:H1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FF0000"/>
  </sheetPr>
  <dimension ref="A1:K30"/>
  <sheetViews>
    <sheetView workbookViewId="0">
      <selection activeCell="M19" sqref="M19"/>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111" t="s">
        <v>63</v>
      </c>
      <c r="B1" s="112"/>
      <c r="C1" s="112"/>
      <c r="D1" s="112"/>
      <c r="E1" s="112"/>
      <c r="F1" s="112"/>
      <c r="G1" s="112"/>
      <c r="H1" s="112"/>
      <c r="I1" s="112"/>
      <c r="J1" s="112"/>
      <c r="K1" s="113"/>
    </row>
    <row r="3" spans="1:11" x14ac:dyDescent="0.3">
      <c r="A3" t="s">
        <v>23</v>
      </c>
      <c r="D3" s="27">
        <v>2014</v>
      </c>
      <c r="E3" t="s">
        <v>24</v>
      </c>
    </row>
    <row r="6" spans="1:11" x14ac:dyDescent="0.3">
      <c r="A6" s="117" t="s">
        <v>25</v>
      </c>
      <c r="B6" s="118"/>
      <c r="C6" s="53">
        <f>'Samle ark'!B41</f>
        <v>3.5</v>
      </c>
      <c r="D6" s="117" t="s">
        <v>26</v>
      </c>
      <c r="E6" s="118"/>
      <c r="F6" s="53">
        <f>'Samle ark'!C41</f>
        <v>1.5</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177.55500000000001</v>
      </c>
      <c r="K11" s="40">
        <f>J11*(VLOOKUP(OpdateretÅrstal,Prislistetillæg!$A$4:$C$61,3,FALSE)/VLOOKUP(Produktionsår,Prislistetillæg!$A$5:$C$61,3,FALSE))</f>
        <v>290.51075509835857</v>
      </c>
    </row>
    <row r="12" spans="1:11" ht="24.75" customHeight="1" x14ac:dyDescent="0.3">
      <c r="B12" s="18" t="s">
        <v>36</v>
      </c>
      <c r="C12" s="125" t="s">
        <v>37</v>
      </c>
      <c r="D12" s="125"/>
      <c r="E12" s="125"/>
      <c r="F12" s="125"/>
      <c r="G12" s="125"/>
      <c r="H12" s="125"/>
      <c r="I12" s="20">
        <v>7.33</v>
      </c>
      <c r="J12" s="29">
        <f>($C$6*$F$6)*I12</f>
        <v>38.482500000000002</v>
      </c>
      <c r="K12" s="40">
        <f>J12*(VLOOKUP(OpdateretÅrstal,Prislistetillæg!$A$4:$C$61,3,FALSE)/VLOOKUP(Produktionsår,Prislistetillæg!$A$5:$C$61,3,FALSE))</f>
        <v>62.964040061235018</v>
      </c>
    </row>
    <row r="13" spans="1:11" x14ac:dyDescent="0.3">
      <c r="B13" s="18" t="s">
        <v>38</v>
      </c>
      <c r="C13" s="125" t="s">
        <v>39</v>
      </c>
      <c r="D13" s="125"/>
      <c r="E13" s="125"/>
      <c r="F13" s="125"/>
      <c r="G13" s="125"/>
      <c r="H13" s="125"/>
      <c r="I13" s="20">
        <v>18.29</v>
      </c>
      <c r="J13" s="30">
        <f>($C$6*$F$6)*2*I13</f>
        <v>192.04499999999999</v>
      </c>
      <c r="K13" s="40">
        <f>J13*(VLOOKUP(OpdateretÅrstal,Prislistetillæg!$A$4:$C$61,3,FALSE)/VLOOKUP(Produktionsår,Prislistetillæg!$A$5:$C$61,3,FALSE))</f>
        <v>314.2189066084552</v>
      </c>
    </row>
    <row r="14" spans="1:11" ht="26.25" customHeight="1" x14ac:dyDescent="0.3">
      <c r="B14" s="18" t="s">
        <v>40</v>
      </c>
      <c r="C14" s="125" t="s">
        <v>41</v>
      </c>
      <c r="D14" s="125"/>
      <c r="E14" s="125"/>
      <c r="F14" s="125"/>
      <c r="G14" s="125"/>
      <c r="H14" s="125"/>
      <c r="I14" s="20">
        <v>9.36</v>
      </c>
      <c r="J14" s="30">
        <f>($C$6*$F$6)*2*I14</f>
        <v>98.28</v>
      </c>
      <c r="K14" s="40">
        <f>J14*(VLOOKUP(OpdateretÅrstal,Prislistetillæg!$A$4:$C$61,3,FALSE)/VLOOKUP(Produktionsår,Prislistetillæg!$A$5:$C$61,3,FALSE))</f>
        <v>160.80311459022096</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147.875</v>
      </c>
      <c r="K18" s="40" t="e">
        <f>J18*(VLOOKUP(YEAR('Samle ark'!$O$1),Prislistetillæg!$A$4:$C$61,3,FALSE)/VLOOKUP($D$3,Prislistetillæg!$A$5:$C$61,3,FALSE))</f>
        <v>#N/A</v>
      </c>
    </row>
    <row r="19" spans="1:11" ht="27" customHeight="1" x14ac:dyDescent="0.3">
      <c r="B19" s="18" t="s">
        <v>46</v>
      </c>
      <c r="C19" s="129" t="s">
        <v>47</v>
      </c>
      <c r="D19" s="129"/>
      <c r="E19" s="129"/>
      <c r="F19" s="129"/>
      <c r="G19" s="129"/>
      <c r="H19" s="129"/>
      <c r="I19" s="20">
        <v>3.91</v>
      </c>
      <c r="J19" s="41">
        <f>((2*F6)+C6)*I19</f>
        <v>25.414999999999999</v>
      </c>
      <c r="K19" s="40">
        <f>J19*(VLOOKUP(OpdateretÅrstal,Prislistetillæg!$A$4:$C$61,3,FALSE)/VLOOKUP(Produktionsår,Prislistetillæg!$A$5:$C$61,3,FALSE))</f>
        <v>41.583345108979096</v>
      </c>
    </row>
    <row r="20" spans="1:11" ht="12.75" customHeight="1" x14ac:dyDescent="0.3">
      <c r="B20" s="18"/>
      <c r="C20" s="129"/>
      <c r="D20" s="129"/>
      <c r="E20" s="129"/>
      <c r="F20" s="129"/>
      <c r="G20" s="129"/>
      <c r="H20" s="129"/>
      <c r="I20" s="19"/>
      <c r="J20" s="31"/>
      <c r="K20" s="37"/>
    </row>
    <row r="21" spans="1:11" ht="12.75" customHeight="1" x14ac:dyDescent="0.3">
      <c r="B21" s="18"/>
      <c r="C21" s="129" t="s">
        <v>48</v>
      </c>
      <c r="D21" s="129"/>
      <c r="E21" s="129"/>
      <c r="F21" s="129"/>
      <c r="G21" s="129"/>
      <c r="H21" s="129"/>
      <c r="I21" s="20"/>
      <c r="J21" s="29">
        <f>SUM(J11:J19)</f>
        <v>1036.5524999999998</v>
      </c>
      <c r="K21" s="38">
        <f>J21*(VLOOKUP(OpdateretÅrstal,Prislistetillæg!$A$4:$C$61,3,FALSE)/VLOOKUP(Produktionsår,Prislistetillæg!$A$5:$C$61,3,FALSE))</f>
        <v>1695.9795526687012</v>
      </c>
    </row>
    <row r="22" spans="1:11" ht="12.75" customHeight="1" x14ac:dyDescent="0.3">
      <c r="B22" s="18"/>
      <c r="C22" s="126"/>
      <c r="D22" s="127"/>
      <c r="E22" s="127"/>
      <c r="F22" s="127"/>
      <c r="G22" s="127"/>
      <c r="H22" s="128"/>
      <c r="I22" s="20"/>
      <c r="K22" s="37"/>
    </row>
    <row r="23" spans="1:11" ht="12.75" customHeight="1" thickBot="1" x14ac:dyDescent="0.35">
      <c r="B23" s="23"/>
      <c r="C23" s="122" t="s">
        <v>49</v>
      </c>
      <c r="D23" s="122"/>
      <c r="E23" s="122"/>
      <c r="F23" s="122"/>
      <c r="G23" s="122"/>
      <c r="H23" s="122"/>
      <c r="I23" s="24"/>
      <c r="J23" s="32">
        <f>J21/(C6*F6)</f>
        <v>197.43857142857138</v>
      </c>
      <c r="K23" s="39">
        <f>J23*(VLOOKUP(OpdateretÅrstal,Prislistetillæg!$A$4:$C$61,3,FALSE)/VLOOKUP(Produktionsår,Prislistetillæg!$A$5:$C$61,3,FALSE))</f>
        <v>323.04372431784788</v>
      </c>
    </row>
    <row r="24" spans="1:11" ht="12.75" customHeight="1" x14ac:dyDescent="0.3"/>
    <row r="25" spans="1:11" ht="12.75" customHeight="1" x14ac:dyDescent="0.3">
      <c r="A25" t="s">
        <v>50</v>
      </c>
    </row>
    <row r="26" spans="1:11" ht="12.75" customHeight="1" x14ac:dyDescent="0.3">
      <c r="A26" t="s">
        <v>60</v>
      </c>
    </row>
    <row r="27" spans="1:11" x14ac:dyDescent="0.3">
      <c r="A27" t="s">
        <v>51</v>
      </c>
    </row>
    <row r="30" spans="1:11" x14ac:dyDescent="0.3">
      <c r="A30" t="s">
        <v>61</v>
      </c>
    </row>
  </sheetData>
  <mergeCells count="19">
    <mergeCell ref="C16:H16"/>
    <mergeCell ref="A1:K1"/>
    <mergeCell ref="A6:B6"/>
    <mergeCell ref="D6:E6"/>
    <mergeCell ref="G6:I6"/>
    <mergeCell ref="C10:H10"/>
    <mergeCell ref="C11:H11"/>
    <mergeCell ref="C12:H12"/>
    <mergeCell ref="C13:H13"/>
    <mergeCell ref="C14:H14"/>
    <mergeCell ref="C15:H15"/>
    <mergeCell ref="C9:H9"/>
    <mergeCell ref="C21:H21"/>
    <mergeCell ref="C22:H22"/>
    <mergeCell ref="C23:H23"/>
    <mergeCell ref="C17:H17"/>
    <mergeCell ref="C19:H19"/>
    <mergeCell ref="C20:H20"/>
    <mergeCell ref="C18:H18"/>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FF0000"/>
  </sheetPr>
  <dimension ref="A1:K30"/>
  <sheetViews>
    <sheetView workbookViewId="0">
      <selection activeCell="M19" sqref="M19"/>
    </sheetView>
  </sheetViews>
  <sheetFormatPr defaultRowHeight="13.5" x14ac:dyDescent="0.3"/>
  <cols>
    <col min="9" max="9" width="9.4609375" bestFit="1" customWidth="1"/>
    <col min="10" max="11" width="12.15234375" bestFit="1" customWidth="1"/>
  </cols>
  <sheetData>
    <row r="1" spans="1:11" ht="14" thickBot="1" x14ac:dyDescent="0.35">
      <c r="A1" s="111" t="s">
        <v>64</v>
      </c>
      <c r="B1" s="112"/>
      <c r="C1" s="112"/>
      <c r="D1" s="112"/>
      <c r="E1" s="112"/>
      <c r="F1" s="112"/>
      <c r="G1" s="112"/>
      <c r="H1" s="112"/>
      <c r="I1" s="112"/>
      <c r="J1" s="112"/>
      <c r="K1" s="113"/>
    </row>
    <row r="3" spans="1:11" x14ac:dyDescent="0.3">
      <c r="A3" t="s">
        <v>23</v>
      </c>
      <c r="D3" s="27">
        <v>2014</v>
      </c>
      <c r="E3" t="s">
        <v>24</v>
      </c>
    </row>
    <row r="6" spans="1:11" x14ac:dyDescent="0.3">
      <c r="A6" s="117" t="s">
        <v>25</v>
      </c>
      <c r="B6" s="118"/>
      <c r="C6" s="53">
        <f>'Samle ark'!B42</f>
        <v>3.5</v>
      </c>
      <c r="D6" s="117" t="s">
        <v>26</v>
      </c>
      <c r="E6" s="118"/>
      <c r="F6" s="53">
        <f>'Samle ark'!C42</f>
        <v>2</v>
      </c>
      <c r="G6" s="117" t="s">
        <v>27</v>
      </c>
      <c r="H6" s="118"/>
      <c r="I6" s="118"/>
      <c r="J6" s="26">
        <v>100</v>
      </c>
      <c r="K6" s="25" t="s">
        <v>28</v>
      </c>
    </row>
    <row r="8" spans="1:11" ht="14" thickBot="1" x14ac:dyDescent="0.35"/>
    <row r="9" spans="1:11" x14ac:dyDescent="0.3">
      <c r="B9" s="65"/>
      <c r="C9" s="119" t="s">
        <v>29</v>
      </c>
      <c r="D9" s="120"/>
      <c r="E9" s="120"/>
      <c r="F9" s="120"/>
      <c r="G9" s="120"/>
      <c r="H9" s="121"/>
      <c r="I9" s="62">
        <f>Produktionsår</f>
        <v>2014</v>
      </c>
      <c r="J9" s="66"/>
      <c r="K9" s="63">
        <f>OpdateretÅrstal</f>
        <v>2025</v>
      </c>
    </row>
    <row r="10" spans="1:11" ht="14" thickBot="1" x14ac:dyDescent="0.35">
      <c r="B10" s="21" t="s">
        <v>30</v>
      </c>
      <c r="C10" s="123" t="s">
        <v>31</v>
      </c>
      <c r="D10" s="123"/>
      <c r="E10" s="123"/>
      <c r="F10" s="123"/>
      <c r="G10" s="123"/>
      <c r="H10" s="123"/>
      <c r="I10" s="67" t="s">
        <v>32</v>
      </c>
      <c r="J10" s="68" t="s">
        <v>33</v>
      </c>
      <c r="K10" s="64" t="s">
        <v>32</v>
      </c>
    </row>
    <row r="11" spans="1:11" x14ac:dyDescent="0.3">
      <c r="B11" s="17" t="s">
        <v>34</v>
      </c>
      <c r="C11" s="124" t="s">
        <v>35</v>
      </c>
      <c r="D11" s="124"/>
      <c r="E11" s="124"/>
      <c r="F11" s="124"/>
      <c r="G11" s="124"/>
      <c r="H11" s="124"/>
      <c r="I11" s="22">
        <v>33.82</v>
      </c>
      <c r="J11" s="28">
        <f>($C$6*$F$6)*I11</f>
        <v>236.74</v>
      </c>
      <c r="K11" s="40">
        <f>J11*(VLOOKUP(OpdateretÅrstal,Prislistetillæg!$A$4:$C$61,3,FALSE)/VLOOKUP(Produktionsår,Prislistetillæg!$A$5:$C$61,3,FALSE))</f>
        <v>387.34767346447808</v>
      </c>
    </row>
    <row r="12" spans="1:11" ht="25.5" customHeight="1" x14ac:dyDescent="0.3">
      <c r="B12" s="18" t="s">
        <v>36</v>
      </c>
      <c r="C12" s="125" t="s">
        <v>37</v>
      </c>
      <c r="D12" s="125"/>
      <c r="E12" s="125"/>
      <c r="F12" s="125"/>
      <c r="G12" s="125"/>
      <c r="H12" s="125"/>
      <c r="I12" s="20">
        <v>7.33</v>
      </c>
      <c r="J12" s="29">
        <f>($C$6*$F$6)*I12</f>
        <v>51.31</v>
      </c>
      <c r="K12" s="40">
        <f>J12*(VLOOKUP(OpdateretÅrstal,Prislistetillæg!$A$4:$C$61,3,FALSE)/VLOOKUP(Produktionsår,Prislistetillæg!$A$5:$C$61,3,FALSE))</f>
        <v>83.952053414980028</v>
      </c>
    </row>
    <row r="13" spans="1:11" x14ac:dyDescent="0.3">
      <c r="B13" s="18" t="s">
        <v>38</v>
      </c>
      <c r="C13" s="125" t="s">
        <v>39</v>
      </c>
      <c r="D13" s="125"/>
      <c r="E13" s="125"/>
      <c r="F13" s="125"/>
      <c r="G13" s="125"/>
      <c r="H13" s="125"/>
      <c r="I13" s="20">
        <v>18.29</v>
      </c>
      <c r="J13" s="30">
        <f>($C$6*$F$6)*2*I13</f>
        <v>256.06</v>
      </c>
      <c r="K13" s="40">
        <f>J13*(VLOOKUP(OpdateretÅrstal,Prislistetillæg!$A$4:$C$61,3,FALSE)/VLOOKUP(Produktionsår,Prislistetillæg!$A$5:$C$61,3,FALSE))</f>
        <v>418.95854214460701</v>
      </c>
    </row>
    <row r="14" spans="1:11" ht="25.5" customHeight="1" x14ac:dyDescent="0.3">
      <c r="B14" s="18" t="s">
        <v>40</v>
      </c>
      <c r="C14" s="125" t="s">
        <v>41</v>
      </c>
      <c r="D14" s="125"/>
      <c r="E14" s="125"/>
      <c r="F14" s="125"/>
      <c r="G14" s="125"/>
      <c r="H14" s="125"/>
      <c r="I14" s="20">
        <v>9.36</v>
      </c>
      <c r="J14" s="30">
        <f>($C$6*$F$6)*2*I14</f>
        <v>131.04</v>
      </c>
      <c r="K14" s="40">
        <f>J14*(VLOOKUP(OpdateretÅrstal,Prislistetillæg!$A$4:$C$61,3,FALSE)/VLOOKUP(Produktionsår,Prislistetillæg!$A$5:$C$61,3,FALSE))</f>
        <v>214.40415278696125</v>
      </c>
    </row>
    <row r="15" spans="1:11" x14ac:dyDescent="0.3">
      <c r="B15" s="18" t="s">
        <v>42</v>
      </c>
      <c r="C15" s="125" t="s">
        <v>43</v>
      </c>
      <c r="D15" s="125"/>
      <c r="E15" s="125"/>
      <c r="F15" s="125"/>
      <c r="G15" s="125"/>
      <c r="H15" s="125"/>
      <c r="I15" s="20">
        <v>47.9</v>
      </c>
      <c r="J15" s="29">
        <f>I15*2</f>
        <v>95.8</v>
      </c>
      <c r="K15" s="40">
        <f>J15*(VLOOKUP(OpdateretÅrstal,Prislistetillæg!$A$4:$C$61,3,FALSE)/VLOOKUP(Produktionsår,Prislistetillæg!$A$5:$C$61,3,FALSE))</f>
        <v>156.74540473894146</v>
      </c>
    </row>
    <row r="16" spans="1:11" x14ac:dyDescent="0.3">
      <c r="B16" s="18" t="s">
        <v>44</v>
      </c>
      <c r="C16" s="125" t="s">
        <v>45</v>
      </c>
      <c r="D16" s="125"/>
      <c r="E16" s="125"/>
      <c r="F16" s="125"/>
      <c r="G16" s="125"/>
      <c r="H16" s="125"/>
      <c r="I16" s="20">
        <v>13.16</v>
      </c>
      <c r="J16" s="29">
        <f>I16*1</f>
        <v>13.16</v>
      </c>
      <c r="K16" s="40">
        <f>J16*(VLOOKUP(OpdateretÅrstal,Prislistetillæg!$A$4:$C$61,3,FALSE)/VLOOKUP(Produktionsår,Prislistetillæg!$A$5:$C$61,3,FALSE))</f>
        <v>21.532040985015339</v>
      </c>
    </row>
    <row r="17" spans="1:11" ht="25.5" customHeight="1" x14ac:dyDescent="0.3">
      <c r="B17" s="18" t="s">
        <v>56</v>
      </c>
      <c r="C17" s="129" t="s">
        <v>57</v>
      </c>
      <c r="D17" s="129"/>
      <c r="E17" s="129"/>
      <c r="F17" s="129"/>
      <c r="G17" s="129"/>
      <c r="H17" s="129"/>
      <c r="I17" s="20">
        <v>70.84</v>
      </c>
      <c r="J17" s="31">
        <f>I17*C6</f>
        <v>247.94</v>
      </c>
      <c r="K17" s="40" t="e">
        <f>J17*(VLOOKUP(YEAR('Samle ark'!$O$1),Prislistetillæg!$A$4:$C$61,3,FALSE)/VLOOKUP($D$3,Prislistetillæg!$A$5:$C$61,3,FALSE))</f>
        <v>#N/A</v>
      </c>
    </row>
    <row r="18" spans="1:11" ht="25.5" customHeight="1" x14ac:dyDescent="0.3">
      <c r="B18" s="18" t="s">
        <v>58</v>
      </c>
      <c r="C18" s="130" t="s">
        <v>59</v>
      </c>
      <c r="D18" s="131"/>
      <c r="E18" s="131"/>
      <c r="F18" s="131"/>
      <c r="G18" s="131"/>
      <c r="H18" s="132"/>
      <c r="I18" s="20">
        <v>22.75</v>
      </c>
      <c r="J18" s="31">
        <f>((2*F6)+C6)*I18</f>
        <v>170.625</v>
      </c>
      <c r="K18" s="40" t="e">
        <f>J18*(VLOOKUP(YEAR('Samle ark'!$O$1),Prislistetillæg!$A$4:$C$61,3,FALSE)/VLOOKUP($D$3,Prislistetillæg!$A$5:$C$61,3,FALSE))</f>
        <v>#N/A</v>
      </c>
    </row>
    <row r="19" spans="1:11" ht="25.5" customHeight="1" x14ac:dyDescent="0.3">
      <c r="B19" s="18" t="s">
        <v>46</v>
      </c>
      <c r="C19" s="129" t="s">
        <v>47</v>
      </c>
      <c r="D19" s="129"/>
      <c r="E19" s="129"/>
      <c r="F19" s="129"/>
      <c r="G19" s="129"/>
      <c r="H19" s="129"/>
      <c r="I19" s="20">
        <v>3.91</v>
      </c>
      <c r="J19" s="41">
        <f>((2*F6)+C6)*I19</f>
        <v>29.325000000000003</v>
      </c>
      <c r="K19" s="40">
        <f>J19*(VLOOKUP(OpdateretÅrstal,Prislistetillæg!$A$4:$C$61,3,FALSE)/VLOOKUP(Produktionsår,Prislistetillæg!$A$5:$C$61,3,FALSE))</f>
        <v>47.980782818052802</v>
      </c>
    </row>
    <row r="20" spans="1:11" x14ac:dyDescent="0.3">
      <c r="B20" s="18"/>
      <c r="C20" s="129"/>
      <c r="D20" s="129"/>
      <c r="E20" s="129"/>
      <c r="F20" s="129"/>
      <c r="G20" s="129"/>
      <c r="H20" s="129"/>
      <c r="I20" s="19"/>
      <c r="J20" s="31"/>
      <c r="K20" s="37"/>
    </row>
    <row r="21" spans="1:11" x14ac:dyDescent="0.3">
      <c r="B21" s="18"/>
      <c r="C21" s="129" t="s">
        <v>48</v>
      </c>
      <c r="D21" s="129"/>
      <c r="E21" s="129"/>
      <c r="F21" s="129"/>
      <c r="G21" s="129"/>
      <c r="H21" s="129"/>
      <c r="I21" s="20"/>
      <c r="J21" s="29">
        <f>SUM(J11:J19)</f>
        <v>1232</v>
      </c>
      <c r="K21" s="38">
        <f>J21*(VLOOKUP(OpdateretÅrstal,Prislistetillæg!$A$4:$C$61,3,FALSE)/VLOOKUP(Produktionsår,Prislistetillæg!$A$5:$C$61,3,FALSE))</f>
        <v>2015.7655390227128</v>
      </c>
    </row>
    <row r="22" spans="1:11" x14ac:dyDescent="0.3">
      <c r="B22" s="18"/>
      <c r="C22" s="126"/>
      <c r="D22" s="127"/>
      <c r="E22" s="127"/>
      <c r="F22" s="127"/>
      <c r="G22" s="127"/>
      <c r="H22" s="128"/>
      <c r="I22" s="20"/>
      <c r="K22" s="37"/>
    </row>
    <row r="23" spans="1:11" ht="14" thickBot="1" x14ac:dyDescent="0.35">
      <c r="B23" s="23"/>
      <c r="C23" s="122" t="s">
        <v>49</v>
      </c>
      <c r="D23" s="122"/>
      <c r="E23" s="122"/>
      <c r="F23" s="122"/>
      <c r="G23" s="122"/>
      <c r="H23" s="122"/>
      <c r="I23" s="24"/>
      <c r="J23" s="32">
        <f>J21/(C6*F6)</f>
        <v>176</v>
      </c>
      <c r="K23" s="39">
        <f>J23*(VLOOKUP(OpdateretÅrstal,Prislistetillæg!$A$4:$C$61,3,FALSE)/VLOOKUP(Produktionsår,Prislistetillæg!$A$5:$C$61,3,FALSE))</f>
        <v>287.96650557467325</v>
      </c>
    </row>
    <row r="25" spans="1:11" x14ac:dyDescent="0.3">
      <c r="A25" t="s">
        <v>50</v>
      </c>
    </row>
    <row r="26" spans="1:11" x14ac:dyDescent="0.3">
      <c r="A26" t="s">
        <v>60</v>
      </c>
    </row>
    <row r="27" spans="1:11" x14ac:dyDescent="0.3">
      <c r="A27" t="s">
        <v>51</v>
      </c>
    </row>
    <row r="30" spans="1:11" x14ac:dyDescent="0.3">
      <c r="A30" t="s">
        <v>61</v>
      </c>
    </row>
  </sheetData>
  <mergeCells count="19">
    <mergeCell ref="C16:H16"/>
    <mergeCell ref="A1:K1"/>
    <mergeCell ref="A6:B6"/>
    <mergeCell ref="D6:E6"/>
    <mergeCell ref="G6:I6"/>
    <mergeCell ref="C10:H10"/>
    <mergeCell ref="C11:H11"/>
    <mergeCell ref="C12:H12"/>
    <mergeCell ref="C13:H13"/>
    <mergeCell ref="C14:H14"/>
    <mergeCell ref="C15:H15"/>
    <mergeCell ref="C9:H9"/>
    <mergeCell ref="C21:H21"/>
    <mergeCell ref="C22:H22"/>
    <mergeCell ref="C23:H23"/>
    <mergeCell ref="C17:H17"/>
    <mergeCell ref="C19:H19"/>
    <mergeCell ref="C20:H20"/>
    <mergeCell ref="C18:H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50</vt:i4>
      </vt:variant>
      <vt:variant>
        <vt:lpstr>Navngivne områder</vt:lpstr>
      </vt:variant>
      <vt:variant>
        <vt:i4>2</vt:i4>
      </vt:variant>
    </vt:vector>
  </HeadingPairs>
  <TitlesOfParts>
    <vt:vector size="52" baseType="lpstr">
      <vt:lpstr>Samle ark</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Prislistetillæg</vt:lpstr>
      <vt:lpstr>OpdateretÅrstal</vt:lpstr>
      <vt:lpstr>Produktionsår</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2025-11-04T07:19:25Z</dcterms:modified>
  <cp:category/>
  <cp:contentStatus/>
</cp:coreProperties>
</file>